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9945" windowHeight="7995" activeTab="2"/>
  </bookViews>
  <sheets>
    <sheet name="Sheet1" sheetId="5" r:id="rId1"/>
    <sheet name="kreteria" sheetId="3" r:id="rId2"/>
    <sheet name="jatah prodi" sheetId="7" r:id="rId3"/>
    <sheet name="jatah" sheetId="4" r:id="rId4"/>
    <sheet name="Sheet2" sheetId="6" r:id="rId5"/>
  </sheets>
  <calcPr calcId="124519"/>
</workbook>
</file>

<file path=xl/calcChain.xml><?xml version="1.0" encoding="utf-8"?>
<calcChain xmlns="http://schemas.openxmlformats.org/spreadsheetml/2006/main">
  <c r="H26" i="7"/>
  <c r="F26"/>
  <c r="G15"/>
  <c r="J26"/>
  <c r="G24"/>
  <c r="I24"/>
  <c r="K24"/>
  <c r="G25"/>
  <c r="I25"/>
  <c r="K25"/>
  <c r="G21"/>
  <c r="I21"/>
  <c r="K21"/>
  <c r="G18"/>
  <c r="I18"/>
  <c r="K18"/>
  <c r="G14"/>
  <c r="I14"/>
  <c r="K14"/>
  <c r="I15"/>
  <c r="K15"/>
  <c r="G11"/>
  <c r="I11"/>
  <c r="K11"/>
  <c r="F25"/>
  <c r="F24"/>
  <c r="F23"/>
  <c r="F21"/>
  <c r="F20"/>
  <c r="F18"/>
  <c r="F17"/>
  <c r="F15"/>
  <c r="F14"/>
  <c r="F13"/>
  <c r="F11"/>
  <c r="F10"/>
  <c r="F8"/>
  <c r="K8"/>
  <c r="F7"/>
  <c r="E25"/>
  <c r="E24"/>
  <c r="K23"/>
  <c r="E23"/>
  <c r="E21"/>
  <c r="K20"/>
  <c r="E20"/>
  <c r="E18"/>
  <c r="K17"/>
  <c r="E17"/>
  <c r="E15"/>
  <c r="E14"/>
  <c r="K13"/>
  <c r="E13"/>
  <c r="E11"/>
  <c r="K10"/>
  <c r="E10"/>
  <c r="E8"/>
  <c r="K7"/>
  <c r="E7"/>
  <c r="K23" i="4"/>
  <c r="K20"/>
  <c r="K17"/>
  <c r="K13"/>
  <c r="K10"/>
  <c r="K7"/>
  <c r="N26" i="6"/>
  <c r="L26"/>
  <c r="J26"/>
  <c r="H26"/>
  <c r="O25"/>
  <c r="E25"/>
  <c r="E24"/>
  <c r="E23"/>
  <c r="O21"/>
  <c r="E21"/>
  <c r="F21" s="1"/>
  <c r="E20"/>
  <c r="O18"/>
  <c r="E18"/>
  <c r="E17"/>
  <c r="O15"/>
  <c r="E15"/>
  <c r="E14"/>
  <c r="E13"/>
  <c r="O11"/>
  <c r="E11"/>
  <c r="E10"/>
  <c r="F11" s="1"/>
  <c r="O8"/>
  <c r="E8"/>
  <c r="E7"/>
  <c r="F8" s="1"/>
  <c r="J26" i="4"/>
  <c r="H26"/>
  <c r="E8"/>
  <c r="E10"/>
  <c r="E11"/>
  <c r="E13"/>
  <c r="E14"/>
  <c r="E15"/>
  <c r="E17"/>
  <c r="E18"/>
  <c r="E20"/>
  <c r="E21"/>
  <c r="E23"/>
  <c r="E24"/>
  <c r="E25"/>
  <c r="E7"/>
  <c r="F151" i="3"/>
  <c r="L133"/>
  <c r="J133"/>
  <c r="G133"/>
  <c r="C133"/>
  <c r="A133"/>
  <c r="F132"/>
  <c r="F131"/>
  <c r="F130"/>
  <c r="F129"/>
  <c r="F128"/>
  <c r="F127"/>
  <c r="N125"/>
  <c r="L86"/>
  <c r="M130" s="1"/>
  <c r="J86"/>
  <c r="K129" s="1"/>
  <c r="G86"/>
  <c r="H132" s="1"/>
  <c r="C86"/>
  <c r="D130" s="1"/>
  <c r="A86"/>
  <c r="B129" s="1"/>
  <c r="F85"/>
  <c r="B85"/>
  <c r="M84"/>
  <c r="F84"/>
  <c r="M83"/>
  <c r="K83"/>
  <c r="H83"/>
  <c r="F83"/>
  <c r="B83"/>
  <c r="M82"/>
  <c r="H82"/>
  <c r="F82"/>
  <c r="B82"/>
  <c r="F81"/>
  <c r="M80"/>
  <c r="F80"/>
  <c r="B80"/>
  <c r="N78"/>
  <c r="L41"/>
  <c r="M40" s="1"/>
  <c r="J41"/>
  <c r="K37" s="1"/>
  <c r="G41"/>
  <c r="H40" s="1"/>
  <c r="C41"/>
  <c r="D38" s="1"/>
  <c r="A41"/>
  <c r="B39" s="1"/>
  <c r="F40"/>
  <c r="F39"/>
  <c r="M38"/>
  <c r="K38"/>
  <c r="F38"/>
  <c r="B38"/>
  <c r="H37"/>
  <c r="F37"/>
  <c r="K36"/>
  <c r="H36"/>
  <c r="F36"/>
  <c r="F35"/>
  <c r="M34"/>
  <c r="F34"/>
  <c r="B34"/>
  <c r="N32"/>
  <c r="K26" i="7" l="1"/>
  <c r="G23"/>
  <c r="F25" i="6"/>
  <c r="K25" s="1"/>
  <c r="F15"/>
  <c r="F18"/>
  <c r="O26"/>
  <c r="M21"/>
  <c r="M11"/>
  <c r="F26"/>
  <c r="K15" s="1"/>
  <c r="F17" i="4"/>
  <c r="F23"/>
  <c r="F20"/>
  <c r="F13"/>
  <c r="F10"/>
  <c r="F7"/>
  <c r="K26"/>
  <c r="D84" i="3"/>
  <c r="M131"/>
  <c r="D35"/>
  <c r="M39"/>
  <c r="H81"/>
  <c r="H84"/>
  <c r="H85"/>
  <c r="H127"/>
  <c r="H129"/>
  <c r="K34"/>
  <c r="H35"/>
  <c r="D37"/>
  <c r="D39"/>
  <c r="H80"/>
  <c r="M127"/>
  <c r="B130"/>
  <c r="H34"/>
  <c r="H38"/>
  <c r="N38" s="1"/>
  <c r="B35"/>
  <c r="M35"/>
  <c r="B40"/>
  <c r="D82"/>
  <c r="B132"/>
  <c r="B36"/>
  <c r="M36"/>
  <c r="K81"/>
  <c r="B37"/>
  <c r="M37"/>
  <c r="H39"/>
  <c r="D80"/>
  <c r="B81"/>
  <c r="M81"/>
  <c r="D127"/>
  <c r="B128"/>
  <c r="M129"/>
  <c r="H131"/>
  <c r="K40"/>
  <c r="K85"/>
  <c r="K128"/>
  <c r="D129"/>
  <c r="K132"/>
  <c r="K35"/>
  <c r="D36"/>
  <c r="K39"/>
  <c r="D40"/>
  <c r="K80"/>
  <c r="D81"/>
  <c r="B84"/>
  <c r="K84"/>
  <c r="D85"/>
  <c r="M85"/>
  <c r="B127"/>
  <c r="K127"/>
  <c r="D128"/>
  <c r="M128"/>
  <c r="H130"/>
  <c r="B131"/>
  <c r="K131"/>
  <c r="D132"/>
  <c r="M132"/>
  <c r="K130"/>
  <c r="D131"/>
  <c r="D34"/>
  <c r="N34" s="1"/>
  <c r="K82"/>
  <c r="D83"/>
  <c r="N83" s="1"/>
  <c r="H128"/>
  <c r="I8" i="7" l="1"/>
  <c r="I20"/>
  <c r="G8"/>
  <c r="I13"/>
  <c r="G7"/>
  <c r="I17"/>
  <c r="G17"/>
  <c r="G10"/>
  <c r="G13"/>
  <c r="I10"/>
  <c r="I7"/>
  <c r="G20"/>
  <c r="I23"/>
  <c r="M25" i="6"/>
  <c r="M15"/>
  <c r="G8"/>
  <c r="I8" s="1"/>
  <c r="G15"/>
  <c r="I15" s="1"/>
  <c r="M8"/>
  <c r="G11"/>
  <c r="I11" s="1"/>
  <c r="K18"/>
  <c r="G25"/>
  <c r="I25" s="1"/>
  <c r="G21"/>
  <c r="I21" s="1"/>
  <c r="G18"/>
  <c r="I18" s="1"/>
  <c r="K11"/>
  <c r="K8"/>
  <c r="K21"/>
  <c r="M18"/>
  <c r="N80" i="3"/>
  <c r="N81"/>
  <c r="N36"/>
  <c r="F26" i="4"/>
  <c r="N40" i="3"/>
  <c r="N37"/>
  <c r="N128"/>
  <c r="N35"/>
  <c r="N82"/>
  <c r="N130"/>
  <c r="N127"/>
  <c r="N84"/>
  <c r="N39"/>
  <c r="N129"/>
  <c r="N132"/>
  <c r="N85"/>
  <c r="N131"/>
  <c r="G10" i="4" l="1"/>
  <c r="G17"/>
  <c r="G20"/>
  <c r="G23"/>
  <c r="G13"/>
  <c r="G7"/>
  <c r="I13"/>
  <c r="I20"/>
  <c r="I17"/>
  <c r="I10"/>
  <c r="I23"/>
  <c r="I7"/>
</calcChain>
</file>

<file path=xl/sharedStrings.xml><?xml version="1.0" encoding="utf-8"?>
<sst xmlns="http://schemas.openxmlformats.org/spreadsheetml/2006/main" count="421" uniqueCount="124">
  <si>
    <t>POLITEKNIK NEGERI BALI</t>
  </si>
  <si>
    <t>NO</t>
  </si>
  <si>
    <t>JENIS PENILAIAN</t>
  </si>
  <si>
    <t>SKOR</t>
  </si>
  <si>
    <t>KETERANGAN</t>
  </si>
  <si>
    <t>INDEK PRESTASI KUMULATIF (IPK)</t>
  </si>
  <si>
    <t>PENGHASILAN ORANG TUA</t>
  </si>
  <si>
    <t>(ABRI, PNS, peg swastaberdasarkan gaji pokok)</t>
  </si>
  <si>
    <t>1 s.d 2 oarang</t>
  </si>
  <si>
    <t>diatas 2 orang</t>
  </si>
  <si>
    <t>PRESTASI</t>
  </si>
  <si>
    <t>WAWANCARA</t>
  </si>
  <si>
    <t>sesuai  rumus</t>
  </si>
  <si>
    <t>sesuai SKKM</t>
  </si>
  <si>
    <t>sesuai rumus</t>
  </si>
  <si>
    <t>PENGHASILAN</t>
  </si>
  <si>
    <t>E</t>
  </si>
  <si>
    <t>D</t>
  </si>
  <si>
    <t>C</t>
  </si>
  <si>
    <t>B</t>
  </si>
  <si>
    <t>A</t>
  </si>
  <si>
    <t>IPK</t>
  </si>
  <si>
    <t>JML.TANGGUNGAN</t>
  </si>
  <si>
    <t xml:space="preserve">TOTAL </t>
  </si>
  <si>
    <t>skor</t>
  </si>
  <si>
    <t>jml.</t>
  </si>
  <si>
    <t>Kode</t>
  </si>
  <si>
    <t>Rupiah</t>
  </si>
  <si>
    <t>Skor</t>
  </si>
  <si>
    <t>PEKERJAAN ORANG TUA (TIDAK DIBOBOT)                                                                 Buruh, Petani,Sopir, Tukang, ABRI, PNS, Peg.Swasta, Wiraswasta, Manager</t>
  </si>
  <si>
    <t>SKALA</t>
  </si>
  <si>
    <t>SIMULASI  (PPA)</t>
  </si>
  <si>
    <t>a</t>
  </si>
  <si>
    <t>b</t>
  </si>
  <si>
    <t>c</t>
  </si>
  <si>
    <t>d</t>
  </si>
  <si>
    <t>e</t>
  </si>
  <si>
    <t xml:space="preserve"> di atas 4 juta</t>
  </si>
  <si>
    <t>3,5  juta  s.d. 4 juta</t>
  </si>
  <si>
    <t xml:space="preserve"> 2 juta  s.d. 3 ,5juta</t>
  </si>
  <si>
    <t>1,5 juta s.d.  2 juta</t>
  </si>
  <si>
    <t>di bawah 1,5 juta</t>
  </si>
  <si>
    <t>JUMLAH TANGGUNGAN (ANAK)</t>
  </si>
  <si>
    <t>SIMULASI BBM</t>
  </si>
  <si>
    <t>SIMULASI SUPERSEMAR</t>
  </si>
  <si>
    <t>KRETERIA  PENILAIAN BEASISWA SUPERSEMAR TAHUN AKADEMIK 2012/2012</t>
  </si>
  <si>
    <t>KETENTUAN :</t>
  </si>
  <si>
    <t>Pendaftaran calon penerima  beasiswa dilaksanakn di jurusan masing-masing</t>
  </si>
  <si>
    <t>Wawancara  calon penerima beasiswa dilaksanakan di jurusan yang dikoordinir Sekjur</t>
  </si>
  <si>
    <t>QUOTA BEASISWA TAHUN 2012</t>
  </si>
  <si>
    <t xml:space="preserve">PPA/BBM </t>
  </si>
  <si>
    <t>:</t>
  </si>
  <si>
    <t>PPA</t>
  </si>
  <si>
    <t>BBM</t>
  </si>
  <si>
    <t>Supersemar</t>
  </si>
  <si>
    <t>JUMLAH RUPUAH</t>
  </si>
  <si>
    <t>PPA/BBM</t>
  </si>
  <si>
    <t xml:space="preserve">Sipersemar </t>
  </si>
  <si>
    <t>:  @</t>
  </si>
  <si>
    <t>Nilai</t>
  </si>
  <si>
    <t>Rumus</t>
  </si>
  <si>
    <t>=</t>
  </si>
  <si>
    <t>Xi</t>
  </si>
  <si>
    <t>Max(Xi)</t>
  </si>
  <si>
    <t>X %</t>
  </si>
  <si>
    <t>Rumus mencari nilai masing-masing kriteria :</t>
  </si>
  <si>
    <t>Mahasiswa saat mendaftarkan diri telah melengkapi berkas-perkas persyaratan beasiswa</t>
  </si>
  <si>
    <t>3a</t>
  </si>
  <si>
    <t>3b</t>
  </si>
  <si>
    <t>JUMLAH TANGGUNGAN KELUARGA</t>
  </si>
  <si>
    <t>II</t>
  </si>
  <si>
    <t>IV</t>
  </si>
  <si>
    <t>VI</t>
  </si>
  <si>
    <t>MAHASISWA POLITEKNIK NEGERI BALI</t>
  </si>
  <si>
    <t>JUMLAH MHS. /SEMESTER</t>
  </si>
  <si>
    <t>TOTAL</t>
  </si>
  <si>
    <t>BBP-PPA</t>
  </si>
  <si>
    <t>SUPERSEMAR</t>
  </si>
  <si>
    <t>JML</t>
  </si>
  <si>
    <t>TOTAL JATAH</t>
  </si>
  <si>
    <t>JATAH</t>
  </si>
  <si>
    <t>Pembantu Direktur III,</t>
  </si>
  <si>
    <t>I Wayan Temaja, ST.,MT</t>
  </si>
  <si>
    <t>NIP. 196810221998031001</t>
  </si>
  <si>
    <t>TOTAL =</t>
  </si>
  <si>
    <t>SWADANA PNB</t>
  </si>
  <si>
    <t>PRODI</t>
  </si>
  <si>
    <t>D3-TS</t>
  </si>
  <si>
    <t>D4-MPK</t>
  </si>
  <si>
    <t>D3-TM</t>
  </si>
  <si>
    <t>D3-TPTU</t>
  </si>
  <si>
    <t>D3-TL</t>
  </si>
  <si>
    <t>D3-MI</t>
  </si>
  <si>
    <t>D3-AK</t>
  </si>
  <si>
    <t>D4-AM</t>
  </si>
  <si>
    <t>D3-AB</t>
  </si>
  <si>
    <t>D4-MBI</t>
  </si>
  <si>
    <t>D3-UPW</t>
  </si>
  <si>
    <t>D3-HTL</t>
  </si>
  <si>
    <t>D4-MBP</t>
  </si>
  <si>
    <t>D3-PLN</t>
  </si>
  <si>
    <t>-</t>
  </si>
  <si>
    <t>T. SIPIL</t>
  </si>
  <si>
    <t>T. MESIN</t>
  </si>
  <si>
    <t>T. ELEKTRO</t>
  </si>
  <si>
    <t>AKUNTANSI</t>
  </si>
  <si>
    <t>ADM. NIAGA</t>
  </si>
  <si>
    <t>PARIWISATA</t>
  </si>
  <si>
    <t>jatah =</t>
  </si>
  <si>
    <t>KUOTA JATAH BEASISWA  PPA, BBP-PPA, SWADANA &amp; SUPERSEMAR (12 BULAN) TAHUN 2015</t>
  </si>
  <si>
    <t>KRITERIA  PENILAIAN BEASISWA PPA TAHUN AKADEMIK 2015</t>
  </si>
  <si>
    <t>KRETERIA  PENILAIAN BEASISWA BBP-PPA &amp; SUPERSEMAR TA. 2015</t>
  </si>
  <si>
    <t>(ABRI, PNS, peg swasta berdasarkan gaji pokok)</t>
  </si>
  <si>
    <t>(Selain ABRI, PNS, peg swasta berdasarkan surat keterangan Aparat Desa)</t>
  </si>
  <si>
    <t>JUMLAH TANGGUNGAN (tidak dibobot)</t>
  </si>
  <si>
    <t>DAN SUPERSEMAR TA. 2015 POLITEKNIK NEGERI BALI</t>
  </si>
  <si>
    <t>KRETERIA  PENILAIAN BEASISWA BBP-PPA, SWADANA</t>
  </si>
  <si>
    <t>Jimbaran, 30 Maret 2015</t>
  </si>
  <si>
    <t>catatan :</t>
  </si>
  <si>
    <t>Revisi Kuota jatah per tanggal 16 Maret 2015 (kesalahan rumus)</t>
  </si>
  <si>
    <t>JURUSAN / PRODI</t>
  </si>
  <si>
    <t>KUOTA JATAH BEASISWA  PPA, &amp; SWADANA (12 BULAN) TAHUN 2017</t>
  </si>
  <si>
    <t>Jimbaran, 21 April 2017</t>
  </si>
  <si>
    <t>I Wayan Temaja, ST., MT</t>
  </si>
</sst>
</file>

<file path=xl/styles.xml><?xml version="1.0" encoding="utf-8"?>
<styleSheet xmlns="http://schemas.openxmlformats.org/spreadsheetml/2006/main">
  <numFmts count="6">
    <numFmt numFmtId="41" formatCode="_(* #,##0_);_(* \(#,##0\);_(* &quot;-&quot;_);_(@_)"/>
    <numFmt numFmtId="43" formatCode="_(* #,##0.00_);_(* \(#,##0.00\);_(* &quot;-&quot;??_);_(@_)"/>
    <numFmt numFmtId="164" formatCode="0.0_);\(0.0\)"/>
    <numFmt numFmtId="165" formatCode="0.0"/>
    <numFmt numFmtId="166" formatCode="_(* #,##0.0_);_(* \(#,##0.0\);_(* &quot;-&quot;?_);_(@_)"/>
    <numFmt numFmtId="167" formatCode="_(* #,##0_);_(* \(#,##0\);_(* &quot;-&quot;??_);_(@_)"/>
  </numFmts>
  <fonts count="2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25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65" fontId="8" fillId="0" borderId="1" xfId="0" applyNumberFormat="1" applyFont="1" applyFill="1" applyBorder="1"/>
    <xf numFmtId="165" fontId="8" fillId="0" borderId="9" xfId="0" applyNumberFormat="1" applyFont="1" applyFill="1" applyBorder="1"/>
    <xf numFmtId="166" fontId="7" fillId="0" borderId="10" xfId="0" applyNumberFormat="1" applyFont="1" applyFill="1" applyBorder="1"/>
    <xf numFmtId="0" fontId="11" fillId="0" borderId="0" xfId="0" applyFont="1" applyAlignment="1">
      <alignment horizontal="center"/>
    </xf>
    <xf numFmtId="165" fontId="12" fillId="0" borderId="0" xfId="0" applyNumberFormat="1" applyFont="1" applyFill="1" applyBorder="1"/>
    <xf numFmtId="166" fontId="5" fillId="0" borderId="0" xfId="0" applyNumberFormat="1" applyFont="1" applyFill="1" applyBorder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5" xfId="0" applyFont="1" applyBorder="1"/>
    <xf numFmtId="0" fontId="16" fillId="0" borderId="8" xfId="0" applyFont="1" applyBorder="1"/>
    <xf numFmtId="0" fontId="16" fillId="0" borderId="4" xfId="0" applyFont="1" applyBorder="1"/>
    <xf numFmtId="9" fontId="16" fillId="0" borderId="1" xfId="0" applyNumberFormat="1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43" fontId="16" fillId="0" borderId="1" xfId="2" applyNumberFormat="1" applyFont="1" applyBorder="1" applyAlignment="1">
      <alignment horizontal="center"/>
    </xf>
    <xf numFmtId="43" fontId="16" fillId="0" borderId="1" xfId="2" applyFont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7" fillId="2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164" fontId="9" fillId="0" borderId="1" xfId="0" applyNumberFormat="1" applyFont="1" applyBorder="1"/>
    <xf numFmtId="0" fontId="9" fillId="0" borderId="1" xfId="0" applyFont="1" applyBorder="1" applyAlignment="1">
      <alignment horizontal="right"/>
    </xf>
    <xf numFmtId="41" fontId="9" fillId="0" borderId="1" xfId="0" applyNumberFormat="1" applyFont="1" applyBorder="1"/>
    <xf numFmtId="43" fontId="9" fillId="0" borderId="1" xfId="2" applyFont="1" applyBorder="1" applyAlignment="1">
      <alignment horizontal="right"/>
    </xf>
    <xf numFmtId="41" fontId="8" fillId="0" borderId="1" xfId="0" applyNumberFormat="1" applyFont="1" applyFill="1" applyBorder="1"/>
    <xf numFmtId="2" fontId="9" fillId="0" borderId="1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164" fontId="12" fillId="0" borderId="0" xfId="0" applyNumberFormat="1" applyFont="1" applyBorder="1"/>
    <xf numFmtId="0" fontId="12" fillId="0" borderId="0" xfId="0" applyFont="1" applyBorder="1" applyAlignment="1">
      <alignment horizontal="right"/>
    </xf>
    <xf numFmtId="41" fontId="12" fillId="0" borderId="0" xfId="0" applyNumberFormat="1" applyFont="1" applyBorder="1"/>
    <xf numFmtId="41" fontId="12" fillId="0" borderId="0" xfId="0" applyNumberFormat="1" applyFont="1" applyFill="1" applyBorder="1"/>
    <xf numFmtId="41" fontId="5" fillId="0" borderId="0" xfId="0" applyNumberFormat="1" applyFont="1" applyFill="1" applyBorder="1"/>
    <xf numFmtId="0" fontId="18" fillId="0" borderId="9" xfId="0" applyFont="1" applyBorder="1" applyAlignment="1">
      <alignment horizontal="center"/>
    </xf>
    <xf numFmtId="41" fontId="9" fillId="0" borderId="9" xfId="0" applyNumberFormat="1" applyFont="1" applyBorder="1"/>
    <xf numFmtId="0" fontId="9" fillId="0" borderId="9" xfId="0" applyFont="1" applyBorder="1" applyAlignment="1">
      <alignment horizontal="right"/>
    </xf>
    <xf numFmtId="2" fontId="9" fillId="0" borderId="9" xfId="0" applyNumberFormat="1" applyFont="1" applyBorder="1" applyAlignment="1">
      <alignment horizontal="right"/>
    </xf>
    <xf numFmtId="41" fontId="8" fillId="0" borderId="9" xfId="0" applyNumberFormat="1" applyFont="1" applyFill="1" applyBorder="1"/>
    <xf numFmtId="41" fontId="7" fillId="0" borderId="10" xfId="0" applyNumberFormat="1" applyFont="1" applyFill="1" applyBorder="1"/>
    <xf numFmtId="0" fontId="18" fillId="0" borderId="0" xfId="0" applyFont="1"/>
    <xf numFmtId="0" fontId="18" fillId="0" borderId="0" xfId="0" applyFont="1" applyAlignment="1">
      <alignment horizontal="center"/>
    </xf>
    <xf numFmtId="167" fontId="18" fillId="0" borderId="0" xfId="2" applyNumberFormat="1" applyFont="1"/>
    <xf numFmtId="16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1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41" fontId="8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41" fontId="9" fillId="0" borderId="9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2" fontId="9" fillId="0" borderId="9" xfId="0" applyNumberFormat="1" applyFont="1" applyBorder="1" applyAlignment="1">
      <alignment horizontal="center"/>
    </xf>
    <xf numFmtId="41" fontId="8" fillId="0" borderId="9" xfId="0" applyNumberFormat="1" applyFont="1" applyFill="1" applyBorder="1" applyAlignment="1">
      <alignment horizontal="center"/>
    </xf>
    <xf numFmtId="165" fontId="8" fillId="0" borderId="9" xfId="0" applyNumberFormat="1" applyFont="1" applyFill="1" applyBorder="1" applyAlignment="1">
      <alignment horizontal="center"/>
    </xf>
    <xf numFmtId="41" fontId="7" fillId="0" borderId="10" xfId="0" applyNumberFormat="1" applyFont="1" applyFill="1" applyBorder="1" applyAlignment="1">
      <alignment horizontal="center"/>
    </xf>
    <xf numFmtId="166" fontId="7" fillId="0" borderId="10" xfId="0" applyNumberFormat="1" applyFont="1" applyFill="1" applyBorder="1" applyAlignment="1">
      <alignment horizontal="center"/>
    </xf>
    <xf numFmtId="166" fontId="8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6" fontId="8" fillId="0" borderId="9" xfId="0" applyNumberFormat="1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1" fontId="6" fillId="0" borderId="10" xfId="0" applyNumberFormat="1" applyFont="1" applyBorder="1" applyAlignment="1">
      <alignment horizontal="center"/>
    </xf>
    <xf numFmtId="165" fontId="7" fillId="0" borderId="10" xfId="0" applyNumberFormat="1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9" fontId="19" fillId="0" borderId="1" xfId="0" applyNumberFormat="1" applyFont="1" applyBorder="1" applyAlignment="1">
      <alignment horizontal="center"/>
    </xf>
    <xf numFmtId="0" fontId="11" fillId="0" borderId="0" xfId="0" applyFont="1"/>
    <xf numFmtId="166" fontId="8" fillId="0" borderId="1" xfId="0" applyNumberFormat="1" applyFont="1" applyFill="1" applyBorder="1"/>
    <xf numFmtId="0" fontId="0" fillId="0" borderId="0" xfId="0" applyFont="1"/>
    <xf numFmtId="166" fontId="8" fillId="0" borderId="9" xfId="0" applyNumberFormat="1" applyFont="1" applyFill="1" applyBorder="1"/>
    <xf numFmtId="164" fontId="6" fillId="0" borderId="10" xfId="0" applyNumberFormat="1" applyFont="1" applyBorder="1"/>
    <xf numFmtId="0" fontId="6" fillId="0" borderId="10" xfId="0" applyFont="1" applyBorder="1" applyAlignment="1">
      <alignment horizontal="right"/>
    </xf>
    <xf numFmtId="41" fontId="6" fillId="0" borderId="10" xfId="0" applyNumberFormat="1" applyFont="1" applyBorder="1"/>
    <xf numFmtId="165" fontId="7" fillId="0" borderId="10" xfId="0" applyNumberFormat="1" applyFont="1" applyFill="1" applyBorder="1"/>
    <xf numFmtId="0" fontId="17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43" fontId="23" fillId="0" borderId="0" xfId="2" applyNumberFormat="1" applyFont="1" applyAlignment="1">
      <alignment horizontal="center" vertical="center"/>
    </xf>
    <xf numFmtId="43" fontId="23" fillId="0" borderId="0" xfId="2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1" xfId="0" quotePrefix="1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1" xfId="0" quotePrefix="1" applyFont="1" applyBorder="1" applyAlignment="1">
      <alignment horizontal="center" vertical="center"/>
    </xf>
    <xf numFmtId="43" fontId="23" fillId="0" borderId="30" xfId="2" applyNumberFormat="1" applyFont="1" applyBorder="1" applyAlignment="1">
      <alignment horizontal="center" vertical="center"/>
    </xf>
    <xf numFmtId="43" fontId="23" fillId="0" borderId="30" xfId="2" applyNumberFormat="1" applyFont="1" applyBorder="1" applyAlignment="1">
      <alignment vertical="center"/>
    </xf>
    <xf numFmtId="0" fontId="22" fillId="3" borderId="23" xfId="0" applyFont="1" applyFill="1" applyBorder="1" applyAlignment="1">
      <alignment horizontal="left" vertical="center" wrapText="1"/>
    </xf>
    <xf numFmtId="0" fontId="22" fillId="3" borderId="34" xfId="0" applyFont="1" applyFill="1" applyBorder="1" applyAlignment="1">
      <alignment horizontal="center" vertical="center"/>
    </xf>
    <xf numFmtId="43" fontId="22" fillId="3" borderId="34" xfId="2" applyNumberFormat="1" applyFont="1" applyFill="1" applyBorder="1" applyAlignment="1">
      <alignment horizontal="center" vertical="center"/>
    </xf>
    <xf numFmtId="0" fontId="22" fillId="3" borderId="21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left" vertical="center"/>
    </xf>
    <xf numFmtId="0" fontId="22" fillId="3" borderId="8" xfId="0" applyFont="1" applyFill="1" applyBorder="1" applyAlignment="1">
      <alignment horizontal="center" vertical="center"/>
    </xf>
    <xf numFmtId="43" fontId="22" fillId="3" borderId="8" xfId="2" applyNumberFormat="1" applyFont="1" applyFill="1" applyBorder="1" applyAlignment="1">
      <alignment horizontal="center" vertical="center"/>
    </xf>
    <xf numFmtId="0" fontId="22" fillId="3" borderId="8" xfId="2" applyNumberFormat="1" applyFont="1" applyFill="1" applyBorder="1" applyAlignment="1">
      <alignment horizontal="center" vertical="center"/>
    </xf>
    <xf numFmtId="43" fontId="22" fillId="3" borderId="8" xfId="2" applyNumberFormat="1" applyFont="1" applyFill="1" applyBorder="1" applyAlignment="1">
      <alignment vertical="center"/>
    </xf>
    <xf numFmtId="0" fontId="22" fillId="3" borderId="22" xfId="0" applyNumberFormat="1" applyFont="1" applyFill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" xfId="2" applyNumberFormat="1" applyFont="1" applyFill="1" applyBorder="1" applyAlignment="1">
      <alignment horizontal="center" vertical="center"/>
    </xf>
    <xf numFmtId="43" fontId="23" fillId="0" borderId="40" xfId="2" applyNumberFormat="1" applyFont="1" applyBorder="1" applyAlignment="1">
      <alignment horizontal="center" vertical="center"/>
    </xf>
    <xf numFmtId="43" fontId="22" fillId="0" borderId="35" xfId="2" applyNumberFormat="1" applyFont="1" applyBorder="1" applyAlignment="1">
      <alignment horizontal="center" vertical="center"/>
    </xf>
    <xf numFmtId="0" fontId="22" fillId="0" borderId="32" xfId="2" applyNumberFormat="1" applyFont="1" applyBorder="1" applyAlignment="1">
      <alignment horizontal="center" vertical="center"/>
    </xf>
    <xf numFmtId="43" fontId="23" fillId="0" borderId="40" xfId="2" applyNumberFormat="1" applyFont="1" applyBorder="1" applyAlignment="1">
      <alignment vertical="center"/>
    </xf>
    <xf numFmtId="43" fontId="22" fillId="0" borderId="35" xfId="2" applyNumberFormat="1" applyFont="1" applyBorder="1" applyAlignment="1">
      <alignment vertical="center"/>
    </xf>
    <xf numFmtId="43" fontId="23" fillId="0" borderId="2" xfId="2" applyNumberFormat="1" applyFont="1" applyBorder="1" applyAlignment="1">
      <alignment horizontal="center" vertical="center"/>
    </xf>
    <xf numFmtId="0" fontId="22" fillId="0" borderId="3" xfId="2" applyNumberFormat="1" applyFont="1" applyBorder="1" applyAlignment="1">
      <alignment horizontal="center" vertical="center"/>
    </xf>
    <xf numFmtId="0" fontId="22" fillId="0" borderId="33" xfId="0" applyNumberFormat="1" applyFont="1" applyBorder="1" applyAlignment="1">
      <alignment horizontal="center" vertical="center"/>
    </xf>
    <xf numFmtId="0" fontId="23" fillId="0" borderId="38" xfId="0" applyFont="1" applyBorder="1" applyAlignment="1">
      <alignment vertical="center"/>
    </xf>
    <xf numFmtId="0" fontId="22" fillId="0" borderId="7" xfId="2" applyNumberFormat="1" applyFont="1" applyBorder="1" applyAlignment="1">
      <alignment horizontal="center" vertical="center"/>
    </xf>
    <xf numFmtId="0" fontId="22" fillId="0" borderId="35" xfId="2" applyNumberFormat="1" applyFont="1" applyBorder="1" applyAlignment="1">
      <alignment horizontal="center" vertical="center"/>
    </xf>
    <xf numFmtId="43" fontId="23" fillId="0" borderId="6" xfId="2" applyNumberFormat="1" applyFont="1" applyBorder="1" applyAlignment="1">
      <alignment horizontal="center" vertical="center"/>
    </xf>
    <xf numFmtId="0" fontId="22" fillId="0" borderId="39" xfId="0" applyNumberFormat="1" applyFont="1" applyBorder="1" applyAlignment="1">
      <alignment horizontal="center" vertical="center"/>
    </xf>
    <xf numFmtId="43" fontId="23" fillId="0" borderId="41" xfId="2" applyNumberFormat="1" applyFont="1" applyBorder="1" applyAlignment="1">
      <alignment horizontal="center" vertical="center"/>
    </xf>
    <xf numFmtId="0" fontId="22" fillId="0" borderId="42" xfId="2" applyNumberFormat="1" applyFont="1" applyBorder="1" applyAlignment="1">
      <alignment horizontal="center" vertical="center"/>
    </xf>
    <xf numFmtId="43" fontId="23" fillId="0" borderId="41" xfId="2" applyNumberFormat="1" applyFont="1" applyBorder="1" applyAlignment="1">
      <alignment vertical="center"/>
    </xf>
    <xf numFmtId="0" fontId="22" fillId="0" borderId="36" xfId="2" applyNumberFormat="1" applyFont="1" applyBorder="1" applyAlignment="1">
      <alignment horizontal="center" vertical="center"/>
    </xf>
    <xf numFmtId="43" fontId="23" fillId="0" borderId="43" xfId="2" applyNumberFormat="1" applyFont="1" applyBorder="1" applyAlignment="1">
      <alignment horizontal="center" vertical="center"/>
    </xf>
    <xf numFmtId="0" fontId="22" fillId="0" borderId="44" xfId="0" applyNumberFormat="1" applyFont="1" applyBorder="1" applyAlignment="1">
      <alignment horizontal="center" vertical="center"/>
    </xf>
    <xf numFmtId="43" fontId="23" fillId="0" borderId="45" xfId="2" applyNumberFormat="1" applyFont="1" applyBorder="1" applyAlignment="1">
      <alignment horizontal="center" vertical="center"/>
    </xf>
    <xf numFmtId="0" fontId="22" fillId="0" borderId="46" xfId="2" applyNumberFormat="1" applyFont="1" applyBorder="1" applyAlignment="1">
      <alignment horizontal="center" vertical="center"/>
    </xf>
    <xf numFmtId="43" fontId="23" fillId="0" borderId="45" xfId="2" applyNumberFormat="1" applyFont="1" applyBorder="1" applyAlignment="1">
      <alignment vertical="center"/>
    </xf>
    <xf numFmtId="0" fontId="22" fillId="0" borderId="37" xfId="2" applyNumberFormat="1" applyFont="1" applyBorder="1" applyAlignment="1">
      <alignment horizontal="center" vertical="center"/>
    </xf>
    <xf numFmtId="43" fontId="23" fillId="0" borderId="47" xfId="2" applyNumberFormat="1" applyFont="1" applyBorder="1" applyAlignment="1">
      <alignment horizontal="center" vertical="center"/>
    </xf>
    <xf numFmtId="0" fontId="22" fillId="0" borderId="20" xfId="0" applyNumberFormat="1" applyFont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/>
    </xf>
    <xf numFmtId="0" fontId="22" fillId="4" borderId="16" xfId="0" applyFont="1" applyFill="1" applyBorder="1" applyAlignment="1">
      <alignment horizontal="center" vertical="center"/>
    </xf>
    <xf numFmtId="0" fontId="22" fillId="4" borderId="17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5" fillId="0" borderId="49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9" fontId="16" fillId="0" borderId="1" xfId="0" applyNumberFormat="1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6" fillId="0" borderId="2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43" fontId="16" fillId="0" borderId="1" xfId="2" applyNumberFormat="1" applyFont="1" applyBorder="1" applyAlignment="1">
      <alignment horizontal="center" vertical="center"/>
    </xf>
    <xf numFmtId="43" fontId="16" fillId="0" borderId="1" xfId="2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27" xfId="0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4" fillId="0" borderId="32" xfId="2" applyNumberFormat="1" applyFont="1" applyBorder="1" applyAlignment="1">
      <alignment horizontal="center" vertical="center"/>
    </xf>
    <xf numFmtId="0" fontId="24" fillId="0" borderId="3" xfId="2" applyNumberFormat="1" applyFont="1" applyBorder="1" applyAlignment="1">
      <alignment horizontal="center" vertical="center"/>
    </xf>
    <xf numFmtId="0" fontId="24" fillId="0" borderId="32" xfId="2" applyNumberFormat="1" applyFont="1" applyFill="1" applyBorder="1" applyAlignment="1">
      <alignment horizontal="center" vertical="center"/>
    </xf>
    <xf numFmtId="0" fontId="23" fillId="4" borderId="54" xfId="0" applyFont="1" applyFill="1" applyBorder="1" applyAlignment="1">
      <alignment horizontal="center" vertical="center"/>
    </xf>
    <xf numFmtId="0" fontId="23" fillId="4" borderId="51" xfId="0" applyFont="1" applyFill="1" applyBorder="1" applyAlignment="1">
      <alignment horizontal="center" vertical="center"/>
    </xf>
    <xf numFmtId="0" fontId="22" fillId="4" borderId="51" xfId="0" applyFont="1" applyFill="1" applyBorder="1" applyAlignment="1">
      <alignment horizontal="center" vertical="center"/>
    </xf>
    <xf numFmtId="43" fontId="23" fillId="4" borderId="54" xfId="2" applyNumberFormat="1" applyFont="1" applyFill="1" applyBorder="1" applyAlignment="1">
      <alignment horizontal="center" vertical="center"/>
    </xf>
    <xf numFmtId="0" fontId="22" fillId="4" borderId="55" xfId="2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43" fontId="22" fillId="4" borderId="54" xfId="2" applyNumberFormat="1" applyFont="1" applyFill="1" applyBorder="1" applyAlignment="1">
      <alignment horizontal="center" vertical="center"/>
    </xf>
    <xf numFmtId="0" fontId="22" fillId="0" borderId="38" xfId="0" applyNumberFormat="1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43" fontId="23" fillId="0" borderId="40" xfId="2" applyNumberFormat="1" applyFont="1" applyBorder="1" applyAlignment="1">
      <alignment horizontal="center" vertical="center"/>
    </xf>
    <xf numFmtId="0" fontId="22" fillId="0" borderId="35" xfId="2" applyNumberFormat="1" applyFont="1" applyBorder="1" applyAlignment="1">
      <alignment horizontal="center" vertical="center"/>
    </xf>
    <xf numFmtId="0" fontId="22" fillId="0" borderId="35" xfId="2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6" fillId="0" borderId="27" xfId="0" applyFont="1" applyBorder="1" applyAlignment="1">
      <alignment vertical="center" wrapText="1"/>
    </xf>
    <xf numFmtId="0" fontId="16" fillId="0" borderId="28" xfId="0" applyFont="1" applyBorder="1" applyAlignment="1">
      <alignment vertical="center" wrapText="1"/>
    </xf>
    <xf numFmtId="0" fontId="15" fillId="0" borderId="5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6" fillId="0" borderId="5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9" fillId="0" borderId="5" xfId="1" applyFont="1" applyBorder="1" applyAlignment="1">
      <alignment horizontal="center" vertical="center"/>
    </xf>
    <xf numFmtId="0" fontId="19" fillId="0" borderId="8" xfId="1" applyFont="1" applyBorder="1" applyAlignment="1">
      <alignment horizontal="center" vertical="center"/>
    </xf>
    <xf numFmtId="0" fontId="19" fillId="0" borderId="8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8" fillId="0" borderId="7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0" xfId="0" quotePrefix="1" applyFont="1" applyBorder="1" applyAlignment="1">
      <alignment horizontal="center" vertical="center" wrapText="1"/>
    </xf>
    <xf numFmtId="0" fontId="18" fillId="0" borderId="11" xfId="0" quotePrefix="1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4" xfId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4" borderId="23" xfId="0" applyFont="1" applyFill="1" applyBorder="1" applyAlignment="1">
      <alignment horizontal="center" vertical="center" wrapText="1"/>
    </xf>
    <xf numFmtId="0" fontId="22" fillId="4" borderId="24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/>
    </xf>
    <xf numFmtId="0" fontId="22" fillId="4" borderId="14" xfId="0" applyFont="1" applyFill="1" applyBorder="1" applyAlignment="1">
      <alignment horizontal="center" vertical="center"/>
    </xf>
    <xf numFmtId="0" fontId="22" fillId="4" borderId="26" xfId="0" applyFont="1" applyFill="1" applyBorder="1" applyAlignment="1">
      <alignment horizontal="center" vertical="center"/>
    </xf>
    <xf numFmtId="0" fontId="22" fillId="4" borderId="19" xfId="0" applyFont="1" applyFill="1" applyBorder="1" applyAlignment="1">
      <alignment horizontal="center" vertical="center" wrapText="1"/>
    </xf>
    <xf numFmtId="0" fontId="22" fillId="4" borderId="20" xfId="0" applyFont="1" applyFill="1" applyBorder="1" applyAlignment="1">
      <alignment horizontal="center" vertical="center" wrapText="1"/>
    </xf>
    <xf numFmtId="43" fontId="22" fillId="4" borderId="15" xfId="2" applyNumberFormat="1" applyFont="1" applyFill="1" applyBorder="1" applyAlignment="1">
      <alignment horizontal="center" vertical="center"/>
    </xf>
    <xf numFmtId="43" fontId="22" fillId="4" borderId="27" xfId="2" applyNumberFormat="1" applyFont="1" applyFill="1" applyBorder="1" applyAlignment="1">
      <alignment horizontal="center" vertical="center"/>
    </xf>
    <xf numFmtId="43" fontId="22" fillId="4" borderId="17" xfId="2" applyNumberFormat="1" applyFont="1" applyFill="1" applyBorder="1" applyAlignment="1">
      <alignment horizontal="center" vertical="center"/>
    </xf>
    <xf numFmtId="0" fontId="22" fillId="0" borderId="38" xfId="0" applyNumberFormat="1" applyFont="1" applyBorder="1" applyAlignment="1">
      <alignment horizontal="center" vertical="center"/>
    </xf>
    <xf numFmtId="0" fontId="22" fillId="0" borderId="56" xfId="0" applyNumberFormat="1" applyFont="1" applyBorder="1" applyAlignment="1">
      <alignment horizontal="center" vertical="center"/>
    </xf>
    <xf numFmtId="43" fontId="23" fillId="0" borderId="40" xfId="2" applyNumberFormat="1" applyFont="1" applyBorder="1" applyAlignment="1">
      <alignment horizontal="center" vertical="center"/>
    </xf>
    <xf numFmtId="43" fontId="23" fillId="0" borderId="30" xfId="2" applyNumberFormat="1" applyFont="1" applyBorder="1" applyAlignment="1">
      <alignment horizontal="center" vertical="center"/>
    </xf>
    <xf numFmtId="0" fontId="22" fillId="0" borderId="35" xfId="2" applyNumberFormat="1" applyFont="1" applyBorder="1" applyAlignment="1">
      <alignment horizontal="center" vertical="center"/>
    </xf>
    <xf numFmtId="0" fontId="22" fillId="0" borderId="32" xfId="2" applyNumberFormat="1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5" xfId="2" applyNumberFormat="1" applyFont="1" applyFill="1" applyBorder="1" applyAlignment="1">
      <alignment horizontal="center" vertical="center"/>
    </xf>
    <xf numFmtId="0" fontId="22" fillId="0" borderId="32" xfId="2" applyNumberFormat="1" applyFont="1" applyFill="1" applyBorder="1" applyAlignment="1">
      <alignment horizontal="center" vertical="center"/>
    </xf>
    <xf numFmtId="0" fontId="22" fillId="0" borderId="57" xfId="0" applyNumberFormat="1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43" fontId="23" fillId="0" borderId="41" xfId="2" applyNumberFormat="1" applyFont="1" applyBorder="1" applyAlignment="1">
      <alignment horizontal="center" vertical="center"/>
    </xf>
    <xf numFmtId="0" fontId="22" fillId="0" borderId="36" xfId="2" applyNumberFormat="1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43" fontId="23" fillId="0" borderId="45" xfId="2" applyNumberFormat="1" applyFont="1" applyBorder="1" applyAlignment="1">
      <alignment horizontal="center" vertical="center"/>
    </xf>
    <xf numFmtId="0" fontId="22" fillId="0" borderId="37" xfId="2" applyNumberFormat="1" applyFont="1" applyBorder="1" applyAlignment="1">
      <alignment horizontal="center" vertical="center"/>
    </xf>
    <xf numFmtId="0" fontId="22" fillId="0" borderId="58" xfId="0" applyNumberFormat="1" applyFont="1" applyBorder="1" applyAlignment="1">
      <alignment horizontal="center" vertical="center"/>
    </xf>
    <xf numFmtId="43" fontId="22" fillId="4" borderId="28" xfId="2" applyNumberFormat="1" applyFont="1" applyFill="1" applyBorder="1" applyAlignment="1">
      <alignment horizontal="center" vertical="center"/>
    </xf>
    <xf numFmtId="43" fontId="23" fillId="0" borderId="0" xfId="2" applyNumberFormat="1" applyFont="1" applyAlignment="1">
      <alignment horizontal="left" vertical="center"/>
    </xf>
    <xf numFmtId="43" fontId="22" fillId="0" borderId="0" xfId="2" applyNumberFormat="1" applyFont="1" applyAlignment="1">
      <alignment horizontal="left" vertic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zoomScale="90" zoomScaleNormal="90" workbookViewId="0">
      <selection activeCell="N13" sqref="N13"/>
    </sheetView>
  </sheetViews>
  <sheetFormatPr defaultRowHeight="15"/>
  <cols>
    <col min="1" max="1" width="4.85546875" style="181" customWidth="1"/>
    <col min="2" max="2" width="5.5703125" style="181" customWidth="1"/>
    <col min="3" max="3" width="13.5703125" style="181" customWidth="1"/>
    <col min="4" max="4" width="8.42578125" style="181" bestFit="1" customWidth="1"/>
    <col min="5" max="5" width="10.85546875" style="181" customWidth="1"/>
    <col min="6" max="7" width="6.42578125" style="181" bestFit="1" customWidth="1"/>
    <col min="8" max="8" width="7.42578125" style="182" bestFit="1" customWidth="1"/>
    <col min="9" max="9" width="7.5703125" style="182" customWidth="1"/>
    <col min="10" max="10" width="16" style="182" customWidth="1"/>
    <col min="11" max="16384" width="9.140625" style="183"/>
  </cols>
  <sheetData>
    <row r="1" spans="1:10" s="157" customFormat="1" ht="21">
      <c r="A1" s="155" t="s">
        <v>110</v>
      </c>
      <c r="B1" s="155"/>
      <c r="C1" s="155"/>
      <c r="D1" s="155"/>
      <c r="E1" s="155"/>
      <c r="F1" s="155"/>
      <c r="G1" s="155"/>
      <c r="H1" s="156"/>
      <c r="I1" s="156"/>
      <c r="J1" s="156"/>
    </row>
    <row r="2" spans="1:10" s="157" customFormat="1" ht="21.75" thickBot="1">
      <c r="A2" s="155" t="s">
        <v>0</v>
      </c>
      <c r="B2" s="155"/>
      <c r="C2" s="155"/>
      <c r="D2" s="155"/>
      <c r="E2" s="155"/>
      <c r="F2" s="155"/>
      <c r="G2" s="155"/>
      <c r="H2" s="156"/>
      <c r="I2" s="156"/>
      <c r="J2" s="156"/>
    </row>
    <row r="3" spans="1:10" s="161" customFormat="1" ht="19.5" thickBot="1">
      <c r="A3" s="158" t="s">
        <v>1</v>
      </c>
      <c r="B3" s="200" t="s">
        <v>2</v>
      </c>
      <c r="C3" s="201"/>
      <c r="D3" s="201"/>
      <c r="E3" s="201"/>
      <c r="F3" s="201"/>
      <c r="G3" s="201"/>
      <c r="H3" s="159" t="s">
        <v>3</v>
      </c>
      <c r="I3" s="159" t="s">
        <v>30</v>
      </c>
      <c r="J3" s="160" t="s">
        <v>4</v>
      </c>
    </row>
    <row r="4" spans="1:10" s="161" customFormat="1" ht="18.75">
      <c r="A4" s="162"/>
      <c r="B4" s="163"/>
      <c r="C4" s="164"/>
      <c r="D4" s="164"/>
      <c r="E4" s="164"/>
      <c r="F4" s="164"/>
      <c r="G4" s="164"/>
      <c r="H4" s="165"/>
      <c r="I4" s="165"/>
      <c r="J4" s="166"/>
    </row>
    <row r="5" spans="1:10" s="172" customFormat="1" ht="17.100000000000001" customHeight="1">
      <c r="A5" s="167">
        <v>1</v>
      </c>
      <c r="B5" s="168" t="s">
        <v>5</v>
      </c>
      <c r="C5" s="169"/>
      <c r="D5" s="169"/>
      <c r="E5" s="169"/>
      <c r="F5" s="169"/>
      <c r="G5" s="169"/>
      <c r="H5" s="170">
        <v>0.7</v>
      </c>
      <c r="I5" s="170"/>
      <c r="J5" s="171" t="s">
        <v>14</v>
      </c>
    </row>
    <row r="6" spans="1:10" s="172" customFormat="1" ht="17.100000000000001" customHeight="1">
      <c r="A6" s="167"/>
      <c r="B6" s="168"/>
      <c r="C6" s="169"/>
      <c r="D6" s="169"/>
      <c r="E6" s="169"/>
      <c r="F6" s="169"/>
      <c r="G6" s="169"/>
      <c r="H6" s="153"/>
      <c r="I6" s="153"/>
      <c r="J6" s="171"/>
    </row>
    <row r="7" spans="1:10" s="172" customFormat="1" ht="17.100000000000001" customHeight="1">
      <c r="A7" s="167">
        <v>2</v>
      </c>
      <c r="B7" s="168" t="s">
        <v>10</v>
      </c>
      <c r="C7" s="169"/>
      <c r="D7" s="169"/>
      <c r="E7" s="169"/>
      <c r="F7" s="169"/>
      <c r="G7" s="169"/>
      <c r="H7" s="170">
        <v>0.2</v>
      </c>
      <c r="I7" s="170"/>
      <c r="J7" s="171" t="s">
        <v>13</v>
      </c>
    </row>
    <row r="8" spans="1:10" s="172" customFormat="1" ht="17.100000000000001" customHeight="1">
      <c r="A8" s="167"/>
      <c r="B8" s="168"/>
      <c r="C8" s="169"/>
      <c r="D8" s="169"/>
      <c r="E8" s="169"/>
      <c r="F8" s="169"/>
      <c r="G8" s="169"/>
      <c r="H8" s="170"/>
      <c r="I8" s="170"/>
      <c r="J8" s="171"/>
    </row>
    <row r="9" spans="1:10" s="172" customFormat="1" ht="17.100000000000001" customHeight="1">
      <c r="A9" s="167" t="s">
        <v>67</v>
      </c>
      <c r="B9" s="168" t="s">
        <v>6</v>
      </c>
      <c r="C9" s="169"/>
      <c r="D9" s="169"/>
      <c r="E9" s="169"/>
      <c r="F9" s="169"/>
      <c r="G9" s="169"/>
      <c r="H9" s="170">
        <v>0.1</v>
      </c>
      <c r="I9" s="170"/>
      <c r="J9" s="171"/>
    </row>
    <row r="10" spans="1:10" s="172" customFormat="1" ht="17.100000000000001" customHeight="1">
      <c r="A10" s="173"/>
      <c r="B10" s="168"/>
      <c r="C10" s="169"/>
      <c r="D10" s="169"/>
      <c r="E10" s="169"/>
      <c r="F10" s="169"/>
      <c r="G10" s="169"/>
      <c r="H10" s="170"/>
      <c r="I10" s="170"/>
      <c r="J10" s="171"/>
    </row>
    <row r="11" spans="1:10" s="172" customFormat="1" ht="17.100000000000001" customHeight="1">
      <c r="A11" s="173"/>
      <c r="B11" s="174" t="s">
        <v>32</v>
      </c>
      <c r="C11" s="169" t="s">
        <v>37</v>
      </c>
      <c r="D11" s="169"/>
      <c r="E11" s="169"/>
      <c r="F11" s="169"/>
      <c r="G11" s="169"/>
      <c r="H11" s="175"/>
      <c r="I11" s="175">
        <v>1</v>
      </c>
      <c r="J11" s="171" t="s">
        <v>16</v>
      </c>
    </row>
    <row r="12" spans="1:10" s="172" customFormat="1" ht="17.100000000000001" customHeight="1">
      <c r="A12" s="173"/>
      <c r="B12" s="174" t="s">
        <v>33</v>
      </c>
      <c r="C12" s="169" t="s">
        <v>38</v>
      </c>
      <c r="D12" s="169"/>
      <c r="E12" s="169"/>
      <c r="F12" s="169"/>
      <c r="G12" s="169"/>
      <c r="H12" s="175"/>
      <c r="I12" s="175">
        <v>1.25</v>
      </c>
      <c r="J12" s="171" t="s">
        <v>17</v>
      </c>
    </row>
    <row r="13" spans="1:10" s="172" customFormat="1" ht="17.100000000000001" customHeight="1">
      <c r="A13" s="173"/>
      <c r="B13" s="174" t="s">
        <v>34</v>
      </c>
      <c r="C13" s="169" t="s">
        <v>39</v>
      </c>
      <c r="D13" s="169"/>
      <c r="E13" s="169"/>
      <c r="F13" s="169"/>
      <c r="G13" s="169"/>
      <c r="H13" s="175"/>
      <c r="I13" s="175">
        <v>1.5</v>
      </c>
      <c r="J13" s="171" t="s">
        <v>18</v>
      </c>
    </row>
    <row r="14" spans="1:10" s="172" customFormat="1" ht="17.100000000000001" customHeight="1">
      <c r="A14" s="173"/>
      <c r="B14" s="174" t="s">
        <v>35</v>
      </c>
      <c r="C14" s="169" t="s">
        <v>40</v>
      </c>
      <c r="D14" s="169"/>
      <c r="E14" s="169"/>
      <c r="F14" s="169"/>
      <c r="G14" s="169"/>
      <c r="H14" s="175"/>
      <c r="I14" s="175">
        <v>1.75</v>
      </c>
      <c r="J14" s="171" t="s">
        <v>19</v>
      </c>
    </row>
    <row r="15" spans="1:10" s="172" customFormat="1" ht="17.100000000000001" customHeight="1">
      <c r="A15" s="173"/>
      <c r="B15" s="174" t="s">
        <v>36</v>
      </c>
      <c r="C15" s="169" t="s">
        <v>41</v>
      </c>
      <c r="D15" s="169"/>
      <c r="E15" s="169"/>
      <c r="F15" s="169"/>
      <c r="G15" s="169"/>
      <c r="H15" s="175"/>
      <c r="I15" s="175">
        <v>2</v>
      </c>
      <c r="J15" s="171" t="s">
        <v>20</v>
      </c>
    </row>
    <row r="16" spans="1:10" s="172" customFormat="1" ht="17.100000000000001" customHeight="1">
      <c r="A16" s="173"/>
      <c r="B16" s="168"/>
      <c r="C16" s="169" t="s">
        <v>112</v>
      </c>
      <c r="D16" s="169"/>
      <c r="E16" s="169"/>
      <c r="F16" s="169"/>
      <c r="G16" s="169"/>
      <c r="H16" s="153"/>
      <c r="I16" s="153"/>
      <c r="J16" s="171"/>
    </row>
    <row r="17" spans="1:10" s="172" customFormat="1" ht="17.100000000000001" customHeight="1">
      <c r="A17" s="173"/>
      <c r="B17" s="168"/>
      <c r="C17" s="169" t="s">
        <v>113</v>
      </c>
      <c r="D17" s="169"/>
      <c r="E17" s="169"/>
      <c r="F17" s="169"/>
      <c r="G17" s="169"/>
      <c r="H17" s="153"/>
      <c r="I17" s="153"/>
      <c r="J17" s="171"/>
    </row>
    <row r="18" spans="1:10" s="172" customFormat="1" ht="17.100000000000001" customHeight="1">
      <c r="A18" s="173"/>
      <c r="B18" s="168"/>
      <c r="C18" s="169"/>
      <c r="D18" s="169"/>
      <c r="E18" s="169"/>
      <c r="F18" s="169"/>
      <c r="G18" s="169"/>
      <c r="H18" s="153"/>
      <c r="I18" s="153"/>
      <c r="J18" s="171"/>
    </row>
    <row r="19" spans="1:10" s="172" customFormat="1" ht="17.100000000000001" customHeight="1">
      <c r="A19" s="167" t="s">
        <v>68</v>
      </c>
      <c r="B19" s="168" t="s">
        <v>69</v>
      </c>
      <c r="C19" s="169"/>
      <c r="D19" s="169"/>
      <c r="E19" s="169"/>
      <c r="F19" s="169"/>
      <c r="G19" s="169"/>
      <c r="H19" s="170"/>
      <c r="I19" s="170"/>
      <c r="J19" s="171"/>
    </row>
    <row r="20" spans="1:10" s="172" customFormat="1" ht="17.100000000000001" customHeight="1">
      <c r="A20" s="167"/>
      <c r="B20" s="168"/>
      <c r="C20" s="169"/>
      <c r="D20" s="169"/>
      <c r="E20" s="169"/>
      <c r="F20" s="169"/>
      <c r="G20" s="169"/>
      <c r="H20" s="153"/>
      <c r="I20" s="153"/>
      <c r="J20" s="171"/>
    </row>
    <row r="21" spans="1:10" s="172" customFormat="1" ht="17.100000000000001" customHeight="1">
      <c r="A21" s="167"/>
      <c r="B21" s="174" t="s">
        <v>32</v>
      </c>
      <c r="C21" s="169" t="s">
        <v>8</v>
      </c>
      <c r="D21" s="169"/>
      <c r="E21" s="169"/>
      <c r="F21" s="169"/>
      <c r="G21" s="169"/>
      <c r="H21" s="176"/>
      <c r="I21" s="176">
        <v>1</v>
      </c>
      <c r="J21" s="171"/>
    </row>
    <row r="22" spans="1:10" s="172" customFormat="1" ht="17.100000000000001" customHeight="1">
      <c r="A22" s="167"/>
      <c r="B22" s="174" t="s">
        <v>33</v>
      </c>
      <c r="C22" s="169" t="s">
        <v>9</v>
      </c>
      <c r="D22" s="169"/>
      <c r="E22" s="169"/>
      <c r="F22" s="169"/>
      <c r="G22" s="169"/>
      <c r="H22" s="176"/>
      <c r="I22" s="176">
        <v>1.25</v>
      </c>
      <c r="J22" s="171"/>
    </row>
    <row r="23" spans="1:10" s="172" customFormat="1" ht="17.100000000000001" customHeight="1">
      <c r="A23" s="167"/>
      <c r="B23" s="168"/>
      <c r="C23" s="169"/>
      <c r="D23" s="169"/>
      <c r="E23" s="169"/>
      <c r="F23" s="169"/>
      <c r="G23" s="169"/>
      <c r="H23" s="153"/>
      <c r="I23" s="153"/>
      <c r="J23" s="171"/>
    </row>
    <row r="24" spans="1:10" s="172" customFormat="1" ht="17.100000000000001" customHeight="1">
      <c r="A24" s="167"/>
      <c r="B24" s="168"/>
      <c r="C24" s="169"/>
      <c r="D24" s="169"/>
      <c r="E24" s="169"/>
      <c r="F24" s="169"/>
      <c r="G24" s="169"/>
      <c r="H24" s="170"/>
      <c r="I24" s="170"/>
      <c r="J24" s="171"/>
    </row>
    <row r="25" spans="1:10" s="172" customFormat="1" ht="17.100000000000001" customHeight="1">
      <c r="A25" s="167"/>
      <c r="B25" s="168"/>
      <c r="C25" s="169"/>
      <c r="D25" s="169"/>
      <c r="E25" s="169"/>
      <c r="F25" s="169"/>
      <c r="G25" s="169"/>
      <c r="H25" s="170"/>
      <c r="I25" s="170"/>
      <c r="J25" s="171"/>
    </row>
    <row r="26" spans="1:10" s="172" customFormat="1" ht="17.100000000000001" customHeight="1">
      <c r="A26" s="167">
        <v>5</v>
      </c>
      <c r="B26" s="168" t="s">
        <v>11</v>
      </c>
      <c r="C26" s="169"/>
      <c r="D26" s="169"/>
      <c r="E26" s="169"/>
      <c r="F26" s="169"/>
      <c r="G26" s="169"/>
      <c r="H26" s="170"/>
      <c r="I26" s="170"/>
      <c r="J26" s="171" t="s">
        <v>12</v>
      </c>
    </row>
    <row r="27" spans="1:10" s="172" customFormat="1" ht="15.75">
      <c r="A27" s="167"/>
      <c r="B27" s="168"/>
      <c r="C27" s="169"/>
      <c r="D27" s="169"/>
      <c r="E27" s="169"/>
      <c r="F27" s="169"/>
      <c r="G27" s="169"/>
      <c r="H27" s="153"/>
      <c r="I27" s="153"/>
      <c r="J27" s="171"/>
    </row>
    <row r="28" spans="1:10" s="172" customFormat="1" ht="30.75" customHeight="1" thickBot="1">
      <c r="A28" s="154">
        <v>6</v>
      </c>
      <c r="B28" s="202" t="s">
        <v>29</v>
      </c>
      <c r="C28" s="203"/>
      <c r="D28" s="203"/>
      <c r="E28" s="203"/>
      <c r="F28" s="203"/>
      <c r="G28" s="203"/>
      <c r="H28" s="177"/>
      <c r="I28" s="177"/>
      <c r="J28" s="178"/>
    </row>
    <row r="31" spans="1:10" s="157" customFormat="1" ht="21">
      <c r="A31" s="155" t="s">
        <v>116</v>
      </c>
      <c r="B31" s="155"/>
      <c r="C31" s="155"/>
      <c r="D31" s="155"/>
      <c r="E31" s="155"/>
      <c r="F31" s="155"/>
      <c r="G31" s="155"/>
      <c r="H31" s="156"/>
      <c r="I31" s="156"/>
      <c r="J31" s="156"/>
    </row>
    <row r="32" spans="1:10" s="157" customFormat="1" ht="21.75" thickBot="1">
      <c r="A32" s="155" t="s">
        <v>115</v>
      </c>
      <c r="B32" s="155"/>
      <c r="C32" s="155"/>
      <c r="D32" s="155"/>
      <c r="E32" s="155"/>
      <c r="F32" s="155"/>
      <c r="G32" s="155"/>
      <c r="H32" s="156"/>
      <c r="I32" s="156"/>
      <c r="J32" s="156"/>
    </row>
    <row r="33" spans="1:10" s="161" customFormat="1" ht="24.75" customHeight="1" thickBot="1">
      <c r="A33" s="158" t="s">
        <v>1</v>
      </c>
      <c r="B33" s="200" t="s">
        <v>2</v>
      </c>
      <c r="C33" s="201"/>
      <c r="D33" s="201"/>
      <c r="E33" s="201"/>
      <c r="F33" s="201"/>
      <c r="G33" s="201"/>
      <c r="H33" s="159" t="s">
        <v>3</v>
      </c>
      <c r="I33" s="159" t="s">
        <v>30</v>
      </c>
      <c r="J33" s="160" t="s">
        <v>4</v>
      </c>
    </row>
    <row r="34" spans="1:10" s="161" customFormat="1" ht="18.75">
      <c r="A34" s="162"/>
      <c r="B34" s="163"/>
      <c r="C34" s="164"/>
      <c r="D34" s="164"/>
      <c r="E34" s="164"/>
      <c r="F34" s="164"/>
      <c r="G34" s="164"/>
      <c r="H34" s="165"/>
      <c r="I34" s="165"/>
      <c r="J34" s="166"/>
    </row>
    <row r="35" spans="1:10" s="172" customFormat="1" ht="17.100000000000001" customHeight="1">
      <c r="A35" s="167"/>
      <c r="B35" s="168"/>
      <c r="C35" s="169"/>
      <c r="D35" s="169"/>
      <c r="E35" s="169"/>
      <c r="F35" s="169"/>
      <c r="G35" s="169"/>
      <c r="H35" s="170"/>
      <c r="I35" s="170"/>
      <c r="J35" s="171"/>
    </row>
    <row r="36" spans="1:10" s="172" customFormat="1" ht="17.100000000000001" customHeight="1">
      <c r="A36" s="167">
        <v>1</v>
      </c>
      <c r="B36" s="168" t="s">
        <v>6</v>
      </c>
      <c r="C36" s="169"/>
      <c r="D36" s="169"/>
      <c r="E36" s="169"/>
      <c r="F36" s="169"/>
      <c r="G36" s="169"/>
      <c r="H36" s="170">
        <v>0.5</v>
      </c>
      <c r="I36" s="170"/>
      <c r="J36" s="171"/>
    </row>
    <row r="37" spans="1:10" s="172" customFormat="1" ht="17.100000000000001" customHeight="1">
      <c r="A37" s="167"/>
      <c r="B37" s="168"/>
      <c r="C37" s="169"/>
      <c r="D37" s="169"/>
      <c r="E37" s="169"/>
      <c r="F37" s="169"/>
      <c r="G37" s="169"/>
      <c r="H37" s="170"/>
      <c r="I37" s="170"/>
      <c r="J37" s="171"/>
    </row>
    <row r="38" spans="1:10" s="172" customFormat="1" ht="17.100000000000001" customHeight="1">
      <c r="A38" s="167"/>
      <c r="B38" s="174" t="s">
        <v>32</v>
      </c>
      <c r="C38" s="169" t="s">
        <v>37</v>
      </c>
      <c r="D38" s="169"/>
      <c r="E38" s="169"/>
      <c r="F38" s="169"/>
      <c r="G38" s="169"/>
      <c r="H38" s="175"/>
      <c r="I38" s="175">
        <v>1</v>
      </c>
      <c r="J38" s="171" t="s">
        <v>16</v>
      </c>
    </row>
    <row r="39" spans="1:10" s="172" customFormat="1" ht="17.100000000000001" customHeight="1">
      <c r="A39" s="167"/>
      <c r="B39" s="174" t="s">
        <v>33</v>
      </c>
      <c r="C39" s="169" t="s">
        <v>38</v>
      </c>
      <c r="D39" s="169"/>
      <c r="E39" s="169"/>
      <c r="F39" s="169"/>
      <c r="G39" s="169"/>
      <c r="H39" s="175"/>
      <c r="I39" s="175">
        <v>1.25</v>
      </c>
      <c r="J39" s="171" t="s">
        <v>17</v>
      </c>
    </row>
    <row r="40" spans="1:10" s="172" customFormat="1" ht="17.100000000000001" customHeight="1">
      <c r="A40" s="167"/>
      <c r="B40" s="174" t="s">
        <v>34</v>
      </c>
      <c r="C40" s="169" t="s">
        <v>39</v>
      </c>
      <c r="D40" s="169"/>
      <c r="E40" s="169"/>
      <c r="F40" s="169"/>
      <c r="G40" s="169"/>
      <c r="H40" s="175"/>
      <c r="I40" s="175">
        <v>1.5</v>
      </c>
      <c r="J40" s="171" t="s">
        <v>18</v>
      </c>
    </row>
    <row r="41" spans="1:10" s="172" customFormat="1" ht="17.100000000000001" customHeight="1">
      <c r="A41" s="167"/>
      <c r="B41" s="174" t="s">
        <v>35</v>
      </c>
      <c r="C41" s="169" t="s">
        <v>40</v>
      </c>
      <c r="D41" s="169"/>
      <c r="E41" s="169"/>
      <c r="F41" s="169"/>
      <c r="G41" s="169"/>
      <c r="H41" s="175"/>
      <c r="I41" s="175">
        <v>1.75</v>
      </c>
      <c r="J41" s="171" t="s">
        <v>19</v>
      </c>
    </row>
    <row r="42" spans="1:10" s="172" customFormat="1" ht="17.100000000000001" customHeight="1">
      <c r="A42" s="167"/>
      <c r="B42" s="174" t="s">
        <v>36</v>
      </c>
      <c r="C42" s="169" t="s">
        <v>41</v>
      </c>
      <c r="D42" s="169"/>
      <c r="E42" s="169"/>
      <c r="F42" s="169"/>
      <c r="G42" s="169"/>
      <c r="H42" s="175"/>
      <c r="I42" s="175">
        <v>2</v>
      </c>
      <c r="J42" s="171" t="s">
        <v>20</v>
      </c>
    </row>
    <row r="43" spans="1:10" s="172" customFormat="1" ht="17.100000000000001" customHeight="1">
      <c r="A43" s="167"/>
      <c r="B43" s="168"/>
      <c r="C43" s="169" t="s">
        <v>7</v>
      </c>
      <c r="D43" s="169"/>
      <c r="E43" s="169"/>
      <c r="F43" s="169"/>
      <c r="G43" s="169"/>
      <c r="H43" s="153"/>
      <c r="I43" s="153"/>
      <c r="J43" s="171"/>
    </row>
    <row r="44" spans="1:10" s="172" customFormat="1" ht="17.100000000000001" customHeight="1">
      <c r="A44" s="167"/>
      <c r="B44" s="168"/>
      <c r="C44" s="169" t="s">
        <v>113</v>
      </c>
      <c r="D44" s="169"/>
      <c r="E44" s="169"/>
      <c r="F44" s="169"/>
      <c r="G44" s="169"/>
      <c r="H44" s="153"/>
      <c r="I44" s="153"/>
      <c r="J44" s="171"/>
    </row>
    <row r="45" spans="1:10" s="172" customFormat="1" ht="17.100000000000001" customHeight="1">
      <c r="A45" s="167"/>
      <c r="B45" s="168"/>
      <c r="C45" s="169"/>
      <c r="D45" s="169"/>
      <c r="E45" s="169"/>
      <c r="F45" s="169"/>
      <c r="G45" s="169"/>
      <c r="H45" s="153"/>
      <c r="I45" s="153"/>
      <c r="J45" s="171"/>
    </row>
    <row r="46" spans="1:10" s="172" customFormat="1" ht="17.100000000000001" customHeight="1">
      <c r="A46" s="167">
        <v>2</v>
      </c>
      <c r="B46" s="168" t="s">
        <v>10</v>
      </c>
      <c r="C46" s="169"/>
      <c r="D46" s="169"/>
      <c r="E46" s="169"/>
      <c r="F46" s="169"/>
      <c r="G46" s="169"/>
      <c r="H46" s="170">
        <v>0.3</v>
      </c>
      <c r="I46" s="170"/>
      <c r="J46" s="171" t="s">
        <v>13</v>
      </c>
    </row>
    <row r="47" spans="1:10" s="172" customFormat="1" ht="17.100000000000001" customHeight="1">
      <c r="A47" s="167"/>
      <c r="B47" s="168"/>
      <c r="C47" s="169"/>
      <c r="D47" s="169"/>
      <c r="E47" s="169"/>
      <c r="F47" s="169"/>
      <c r="G47" s="169"/>
      <c r="H47" s="170"/>
      <c r="I47" s="170"/>
      <c r="J47" s="171"/>
    </row>
    <row r="48" spans="1:10" s="172" customFormat="1" ht="17.100000000000001" customHeight="1">
      <c r="A48" s="167">
        <v>3</v>
      </c>
      <c r="B48" s="168" t="s">
        <v>5</v>
      </c>
      <c r="C48" s="169"/>
      <c r="D48" s="169"/>
      <c r="E48" s="169"/>
      <c r="F48" s="169"/>
      <c r="G48" s="169"/>
      <c r="H48" s="170">
        <v>0.2</v>
      </c>
      <c r="I48" s="170"/>
      <c r="J48" s="171" t="s">
        <v>14</v>
      </c>
    </row>
    <row r="49" spans="1:10" s="172" customFormat="1" ht="17.100000000000001" customHeight="1">
      <c r="A49" s="167">
        <v>4</v>
      </c>
      <c r="B49" s="168" t="s">
        <v>114</v>
      </c>
      <c r="C49" s="169"/>
      <c r="D49" s="169"/>
      <c r="E49" s="169"/>
      <c r="F49" s="169"/>
      <c r="G49" s="169"/>
      <c r="H49" s="170"/>
      <c r="I49" s="170"/>
      <c r="J49" s="171"/>
    </row>
    <row r="50" spans="1:10" s="172" customFormat="1" ht="17.100000000000001" customHeight="1" thickBot="1">
      <c r="A50" s="154"/>
      <c r="B50" s="179"/>
      <c r="C50" s="180"/>
      <c r="D50" s="180"/>
      <c r="E50" s="180"/>
      <c r="F50" s="180"/>
      <c r="G50" s="180"/>
      <c r="H50" s="177"/>
      <c r="I50" s="177"/>
      <c r="J50" s="178"/>
    </row>
  </sheetData>
  <mergeCells count="3">
    <mergeCell ref="B33:G33"/>
    <mergeCell ref="B3:G3"/>
    <mergeCell ref="B28:G28"/>
  </mergeCells>
  <pageMargins left="0.7" right="0.7" top="0.75" bottom="0.75" header="0.3" footer="0.3"/>
  <pageSetup paperSize="5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5"/>
  <sheetViews>
    <sheetView zoomScale="70" zoomScaleNormal="70" workbookViewId="0">
      <selection activeCell="B51" sqref="B51:K51"/>
    </sheetView>
  </sheetViews>
  <sheetFormatPr defaultRowHeight="15"/>
  <cols>
    <col min="1" max="1" width="5.85546875" style="44" customWidth="1"/>
    <col min="2" max="2" width="7.5703125" style="44" customWidth="1"/>
    <col min="3" max="3" width="6.7109375" style="44" customWidth="1"/>
    <col min="4" max="4" width="8.42578125" style="44" bestFit="1" customWidth="1"/>
    <col min="5" max="5" width="10.85546875" style="44" customWidth="1"/>
    <col min="6" max="7" width="6.42578125" style="44" bestFit="1" customWidth="1"/>
    <col min="8" max="8" width="5.7109375" style="44" bestFit="1" customWidth="1"/>
    <col min="9" max="9" width="4.85546875" style="44" bestFit="1" customWidth="1"/>
    <col min="10" max="10" width="5.85546875" style="44" bestFit="1" customWidth="1"/>
    <col min="11" max="11" width="5.5703125" style="44" bestFit="1" customWidth="1"/>
    <col min="12" max="12" width="7.42578125" style="45" bestFit="1" customWidth="1"/>
    <col min="13" max="13" width="8.5703125" style="45" bestFit="1" customWidth="1"/>
    <col min="14" max="14" width="16" style="45" customWidth="1"/>
  </cols>
  <sheetData>
    <row r="1" spans="1:14" s="2" customFormat="1" ht="21">
      <c r="A1" s="11" t="s">
        <v>110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  <c r="M1" s="12"/>
      <c r="N1" s="12"/>
    </row>
    <row r="2" spans="1:14" s="2" customFormat="1" ht="2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2"/>
      <c r="M2" s="12"/>
      <c r="N2" s="12"/>
    </row>
    <row r="3" spans="1:14" s="1" customFormat="1" ht="18.75">
      <c r="A3" s="13" t="s">
        <v>1</v>
      </c>
      <c r="B3" s="204" t="s">
        <v>2</v>
      </c>
      <c r="C3" s="205"/>
      <c r="D3" s="205"/>
      <c r="E3" s="205"/>
      <c r="F3" s="205"/>
      <c r="G3" s="205"/>
      <c r="H3" s="205"/>
      <c r="I3" s="205"/>
      <c r="J3" s="205"/>
      <c r="K3" s="206"/>
      <c r="L3" s="13" t="s">
        <v>3</v>
      </c>
      <c r="M3" s="13" t="s">
        <v>30</v>
      </c>
      <c r="N3" s="13" t="s">
        <v>4</v>
      </c>
    </row>
    <row r="4" spans="1:14" s="1" customFormat="1" ht="18.75">
      <c r="A4" s="13"/>
      <c r="B4" s="81"/>
      <c r="C4" s="82"/>
      <c r="D4" s="82"/>
      <c r="E4" s="82"/>
      <c r="F4" s="82"/>
      <c r="G4" s="82"/>
      <c r="H4" s="82"/>
      <c r="I4" s="82"/>
      <c r="J4" s="82"/>
      <c r="K4" s="83"/>
      <c r="L4" s="13"/>
      <c r="M4" s="13"/>
      <c r="N4" s="13"/>
    </row>
    <row r="5" spans="1:14" s="3" customFormat="1" ht="17.100000000000001" customHeight="1">
      <c r="A5" s="14">
        <v>1</v>
      </c>
      <c r="B5" s="15" t="s">
        <v>5</v>
      </c>
      <c r="C5" s="16"/>
      <c r="D5" s="16"/>
      <c r="E5" s="16"/>
      <c r="F5" s="16"/>
      <c r="G5" s="16"/>
      <c r="H5" s="16"/>
      <c r="I5" s="16"/>
      <c r="J5" s="16"/>
      <c r="K5" s="17"/>
      <c r="L5" s="18">
        <v>0.7</v>
      </c>
      <c r="M5" s="18"/>
      <c r="N5" s="14" t="s">
        <v>14</v>
      </c>
    </row>
    <row r="6" spans="1:14" s="3" customFormat="1" ht="17.100000000000001" customHeight="1">
      <c r="A6" s="14"/>
      <c r="B6" s="15"/>
      <c r="C6" s="16"/>
      <c r="D6" s="16"/>
      <c r="E6" s="16"/>
      <c r="F6" s="16"/>
      <c r="G6" s="16"/>
      <c r="H6" s="16"/>
      <c r="I6" s="16"/>
      <c r="J6" s="16"/>
      <c r="K6" s="17"/>
      <c r="L6" s="14"/>
      <c r="M6" s="14"/>
      <c r="N6" s="14"/>
    </row>
    <row r="7" spans="1:14" s="3" customFormat="1" ht="17.100000000000001" customHeight="1">
      <c r="A7" s="14">
        <v>2</v>
      </c>
      <c r="B7" s="15" t="s">
        <v>10</v>
      </c>
      <c r="C7" s="16"/>
      <c r="D7" s="16"/>
      <c r="E7" s="16"/>
      <c r="F7" s="16"/>
      <c r="G7" s="16"/>
      <c r="H7" s="16"/>
      <c r="I7" s="16"/>
      <c r="J7" s="16"/>
      <c r="K7" s="17"/>
      <c r="L7" s="18">
        <v>0.2</v>
      </c>
      <c r="M7" s="18"/>
      <c r="N7" s="14" t="s">
        <v>13</v>
      </c>
    </row>
    <row r="8" spans="1:14" s="3" customFormat="1" ht="17.100000000000001" customHeight="1">
      <c r="A8" s="14"/>
      <c r="B8" s="15"/>
      <c r="C8" s="16"/>
      <c r="D8" s="16"/>
      <c r="E8" s="16"/>
      <c r="F8" s="16"/>
      <c r="G8" s="16"/>
      <c r="H8" s="16"/>
      <c r="I8" s="16"/>
      <c r="J8" s="16"/>
      <c r="K8" s="17"/>
      <c r="L8" s="18"/>
      <c r="M8" s="18"/>
      <c r="N8" s="14"/>
    </row>
    <row r="9" spans="1:14" s="3" customFormat="1" ht="17.100000000000001" customHeight="1">
      <c r="A9" s="14" t="s">
        <v>67</v>
      </c>
      <c r="B9" s="15" t="s">
        <v>6</v>
      </c>
      <c r="C9" s="16"/>
      <c r="D9" s="16"/>
      <c r="E9" s="16"/>
      <c r="F9" s="16"/>
      <c r="G9" s="16"/>
      <c r="H9" s="16"/>
      <c r="I9" s="16"/>
      <c r="J9" s="16"/>
      <c r="K9" s="17"/>
      <c r="L9" s="18">
        <v>0.1</v>
      </c>
      <c r="M9" s="18"/>
      <c r="N9" s="14"/>
    </row>
    <row r="10" spans="1:14" s="3" customFormat="1" ht="17.100000000000001" customHeight="1">
      <c r="A10" s="19"/>
      <c r="B10" s="15"/>
      <c r="C10" s="16"/>
      <c r="D10" s="16"/>
      <c r="E10" s="16"/>
      <c r="F10" s="16"/>
      <c r="G10" s="16"/>
      <c r="H10" s="16"/>
      <c r="I10" s="16"/>
      <c r="J10" s="16"/>
      <c r="K10" s="17"/>
      <c r="L10" s="18"/>
      <c r="M10" s="18"/>
      <c r="N10" s="14"/>
    </row>
    <row r="11" spans="1:14" s="3" customFormat="1" ht="17.100000000000001" customHeight="1">
      <c r="A11" s="19"/>
      <c r="B11" s="19" t="s">
        <v>32</v>
      </c>
      <c r="C11" s="16" t="s">
        <v>37</v>
      </c>
      <c r="D11" s="16"/>
      <c r="E11" s="16"/>
      <c r="F11" s="16"/>
      <c r="G11" s="16"/>
      <c r="H11" s="16"/>
      <c r="I11" s="16"/>
      <c r="J11" s="16"/>
      <c r="K11" s="17"/>
      <c r="L11" s="20"/>
      <c r="M11" s="20">
        <v>1</v>
      </c>
      <c r="N11" s="14" t="s">
        <v>16</v>
      </c>
    </row>
    <row r="12" spans="1:14" s="3" customFormat="1" ht="17.100000000000001" customHeight="1">
      <c r="A12" s="19"/>
      <c r="B12" s="19" t="s">
        <v>33</v>
      </c>
      <c r="C12" s="16" t="s">
        <v>38</v>
      </c>
      <c r="D12" s="16"/>
      <c r="E12" s="16"/>
      <c r="F12" s="16"/>
      <c r="G12" s="16"/>
      <c r="H12" s="16"/>
      <c r="I12" s="16"/>
      <c r="J12" s="16"/>
      <c r="K12" s="17"/>
      <c r="L12" s="20"/>
      <c r="M12" s="20">
        <v>1.25</v>
      </c>
      <c r="N12" s="14" t="s">
        <v>17</v>
      </c>
    </row>
    <row r="13" spans="1:14" s="3" customFormat="1" ht="17.100000000000001" customHeight="1">
      <c r="A13" s="19"/>
      <c r="B13" s="19" t="s">
        <v>34</v>
      </c>
      <c r="C13" s="16" t="s">
        <v>39</v>
      </c>
      <c r="D13" s="16"/>
      <c r="E13" s="16"/>
      <c r="F13" s="16"/>
      <c r="G13" s="16"/>
      <c r="H13" s="16"/>
      <c r="I13" s="16"/>
      <c r="J13" s="16"/>
      <c r="K13" s="17"/>
      <c r="L13" s="20"/>
      <c r="M13" s="20">
        <v>1.5</v>
      </c>
      <c r="N13" s="14" t="s">
        <v>18</v>
      </c>
    </row>
    <row r="14" spans="1:14" s="3" customFormat="1" ht="17.100000000000001" customHeight="1">
      <c r="A14" s="19"/>
      <c r="B14" s="19" t="s">
        <v>35</v>
      </c>
      <c r="C14" s="16" t="s">
        <v>40</v>
      </c>
      <c r="D14" s="16"/>
      <c r="E14" s="16"/>
      <c r="F14" s="16"/>
      <c r="G14" s="16"/>
      <c r="H14" s="16"/>
      <c r="I14" s="16"/>
      <c r="J14" s="16"/>
      <c r="K14" s="17"/>
      <c r="L14" s="20"/>
      <c r="M14" s="20">
        <v>1.75</v>
      </c>
      <c r="N14" s="14" t="s">
        <v>19</v>
      </c>
    </row>
    <row r="15" spans="1:14" s="3" customFormat="1" ht="17.100000000000001" customHeight="1">
      <c r="A15" s="19"/>
      <c r="B15" s="19" t="s">
        <v>36</v>
      </c>
      <c r="C15" s="16" t="s">
        <v>41</v>
      </c>
      <c r="D15" s="16"/>
      <c r="E15" s="16"/>
      <c r="F15" s="16"/>
      <c r="G15" s="16"/>
      <c r="H15" s="16"/>
      <c r="I15" s="16"/>
      <c r="J15" s="16"/>
      <c r="K15" s="17"/>
      <c r="L15" s="20"/>
      <c r="M15" s="20">
        <v>2</v>
      </c>
      <c r="N15" s="14" t="s">
        <v>20</v>
      </c>
    </row>
    <row r="16" spans="1:14" s="3" customFormat="1" ht="17.100000000000001" customHeight="1">
      <c r="A16" s="19"/>
      <c r="B16" s="15"/>
      <c r="C16" s="16" t="s">
        <v>7</v>
      </c>
      <c r="D16" s="16"/>
      <c r="E16" s="16"/>
      <c r="F16" s="16"/>
      <c r="G16" s="16"/>
      <c r="H16" s="16"/>
      <c r="I16" s="16"/>
      <c r="J16" s="16"/>
      <c r="K16" s="17"/>
      <c r="L16" s="14"/>
      <c r="M16" s="14"/>
      <c r="N16" s="14"/>
    </row>
    <row r="17" spans="1:14" s="3" customFormat="1" ht="17.100000000000001" customHeight="1">
      <c r="A17" s="19"/>
      <c r="B17" s="15"/>
      <c r="C17" s="16"/>
      <c r="D17" s="16"/>
      <c r="E17" s="16"/>
      <c r="F17" s="16"/>
      <c r="G17" s="16"/>
      <c r="H17" s="16"/>
      <c r="I17" s="16"/>
      <c r="J17" s="16"/>
      <c r="K17" s="17"/>
      <c r="L17" s="14"/>
      <c r="M17" s="14"/>
      <c r="N17" s="14"/>
    </row>
    <row r="18" spans="1:14" s="3" customFormat="1" ht="17.100000000000001" customHeight="1">
      <c r="A18" s="14" t="s">
        <v>68</v>
      </c>
      <c r="B18" s="15" t="s">
        <v>69</v>
      </c>
      <c r="C18" s="16"/>
      <c r="D18" s="16"/>
      <c r="E18" s="16"/>
      <c r="F18" s="16"/>
      <c r="G18" s="16"/>
      <c r="H18" s="16"/>
      <c r="I18" s="16"/>
      <c r="J18" s="16"/>
      <c r="K18" s="17"/>
      <c r="L18" s="18"/>
      <c r="M18" s="18"/>
      <c r="N18" s="14"/>
    </row>
    <row r="19" spans="1:14" s="3" customFormat="1" ht="17.100000000000001" customHeight="1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7"/>
      <c r="L19" s="14"/>
      <c r="M19" s="14"/>
      <c r="N19" s="14"/>
    </row>
    <row r="20" spans="1:14" s="3" customFormat="1" ht="17.100000000000001" customHeight="1">
      <c r="A20" s="14"/>
      <c r="B20" s="19" t="s">
        <v>32</v>
      </c>
      <c r="C20" s="16" t="s">
        <v>8</v>
      </c>
      <c r="D20" s="16"/>
      <c r="E20" s="16"/>
      <c r="F20" s="16"/>
      <c r="G20" s="16"/>
      <c r="H20" s="16"/>
      <c r="I20" s="16"/>
      <c r="J20" s="16"/>
      <c r="K20" s="17"/>
      <c r="L20" s="21"/>
      <c r="M20" s="21">
        <v>1</v>
      </c>
      <c r="N20" s="14"/>
    </row>
    <row r="21" spans="1:14" s="3" customFormat="1" ht="17.100000000000001" customHeight="1">
      <c r="A21" s="14"/>
      <c r="B21" s="19" t="s">
        <v>33</v>
      </c>
      <c r="C21" s="16" t="s">
        <v>9</v>
      </c>
      <c r="D21" s="16"/>
      <c r="E21" s="16"/>
      <c r="F21" s="16"/>
      <c r="G21" s="16"/>
      <c r="H21" s="16"/>
      <c r="I21" s="16"/>
      <c r="J21" s="16"/>
      <c r="K21" s="17"/>
      <c r="L21" s="21"/>
      <c r="M21" s="21">
        <v>1.25</v>
      </c>
      <c r="N21" s="14"/>
    </row>
    <row r="22" spans="1:14" s="3" customFormat="1" ht="17.100000000000001" customHeight="1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7"/>
      <c r="L22" s="14"/>
      <c r="M22" s="14"/>
      <c r="N22" s="14"/>
    </row>
    <row r="23" spans="1:14" s="3" customFormat="1" ht="17.100000000000001" customHeight="1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7"/>
      <c r="L23" s="18"/>
      <c r="M23" s="18"/>
      <c r="N23" s="14"/>
    </row>
    <row r="24" spans="1:14" s="3" customFormat="1" ht="17.100000000000001" customHeight="1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7"/>
      <c r="L24" s="18"/>
      <c r="M24" s="18"/>
      <c r="N24" s="14"/>
    </row>
    <row r="25" spans="1:14" s="3" customFormat="1" ht="17.100000000000001" customHeight="1">
      <c r="A25" s="14">
        <v>5</v>
      </c>
      <c r="B25" s="15" t="s">
        <v>11</v>
      </c>
      <c r="C25" s="16"/>
      <c r="D25" s="16"/>
      <c r="E25" s="16"/>
      <c r="F25" s="16"/>
      <c r="G25" s="16"/>
      <c r="H25" s="16"/>
      <c r="I25" s="16"/>
      <c r="J25" s="16"/>
      <c r="K25" s="17"/>
      <c r="L25" s="18"/>
      <c r="M25" s="18"/>
      <c r="N25" s="14" t="s">
        <v>12</v>
      </c>
    </row>
    <row r="26" spans="1:14" s="3" customFormat="1" ht="15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7"/>
      <c r="L26" s="14"/>
      <c r="M26" s="14"/>
      <c r="N26" s="14"/>
    </row>
    <row r="27" spans="1:14" s="3" customFormat="1" ht="30.75" customHeight="1">
      <c r="A27" s="14">
        <v>6</v>
      </c>
      <c r="B27" s="207" t="s">
        <v>29</v>
      </c>
      <c r="C27" s="208"/>
      <c r="D27" s="208"/>
      <c r="E27" s="208"/>
      <c r="F27" s="208"/>
      <c r="G27" s="208"/>
      <c r="H27" s="208"/>
      <c r="I27" s="208"/>
      <c r="J27" s="208"/>
      <c r="K27" s="209"/>
      <c r="L27" s="14"/>
      <c r="M27" s="14"/>
      <c r="N27" s="14"/>
    </row>
    <row r="30" spans="1:14" ht="18.75">
      <c r="A30" s="22" t="s">
        <v>31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1:14" s="84" customFormat="1">
      <c r="A31" s="210" t="s">
        <v>21</v>
      </c>
      <c r="B31" s="211"/>
      <c r="C31" s="212" t="s">
        <v>10</v>
      </c>
      <c r="D31" s="213"/>
      <c r="E31" s="214" t="s">
        <v>15</v>
      </c>
      <c r="F31" s="212"/>
      <c r="G31" s="212"/>
      <c r="H31" s="213"/>
      <c r="I31" s="214" t="s">
        <v>22</v>
      </c>
      <c r="J31" s="212"/>
      <c r="K31" s="213"/>
      <c r="L31" s="214" t="s">
        <v>11</v>
      </c>
      <c r="M31" s="213"/>
      <c r="N31" s="68" t="s">
        <v>23</v>
      </c>
    </row>
    <row r="32" spans="1:14" s="7" customFormat="1">
      <c r="A32" s="68"/>
      <c r="B32" s="69">
        <v>0.5</v>
      </c>
      <c r="C32" s="68"/>
      <c r="D32" s="69">
        <v>0.2</v>
      </c>
      <c r="E32" s="68"/>
      <c r="F32" s="68"/>
      <c r="G32" s="68"/>
      <c r="H32" s="69">
        <v>0.1</v>
      </c>
      <c r="I32" s="68"/>
      <c r="J32" s="68"/>
      <c r="K32" s="69">
        <v>0.1</v>
      </c>
      <c r="L32" s="68"/>
      <c r="M32" s="69">
        <v>0.1</v>
      </c>
      <c r="N32" s="69">
        <f>+B32+D32+H32+K32+M32</f>
        <v>0.99999999999999989</v>
      </c>
    </row>
    <row r="33" spans="1:14" s="7" customFormat="1">
      <c r="A33" s="24" t="s">
        <v>28</v>
      </c>
      <c r="B33" s="68" t="s">
        <v>59</v>
      </c>
      <c r="C33" s="68" t="s">
        <v>24</v>
      </c>
      <c r="D33" s="68" t="s">
        <v>59</v>
      </c>
      <c r="E33" s="68" t="s">
        <v>27</v>
      </c>
      <c r="F33" s="68" t="s">
        <v>26</v>
      </c>
      <c r="G33" s="68" t="s">
        <v>24</v>
      </c>
      <c r="H33" s="68" t="s">
        <v>59</v>
      </c>
      <c r="I33" s="68" t="s">
        <v>25</v>
      </c>
      <c r="J33" s="68" t="s">
        <v>24</v>
      </c>
      <c r="K33" s="68" t="s">
        <v>59</v>
      </c>
      <c r="L33" s="68" t="s">
        <v>28</v>
      </c>
      <c r="M33" s="68" t="s">
        <v>59</v>
      </c>
      <c r="N33" s="69"/>
    </row>
    <row r="34" spans="1:14" s="72" customFormat="1" ht="15.75">
      <c r="A34" s="25">
        <v>3.9</v>
      </c>
      <c r="B34" s="26">
        <f>A34/$A$41*50</f>
        <v>50</v>
      </c>
      <c r="C34" s="27">
        <v>20</v>
      </c>
      <c r="D34" s="26">
        <f>C34/$C$41*20</f>
        <v>20</v>
      </c>
      <c r="E34" s="28">
        <v>5000000</v>
      </c>
      <c r="F34" s="27" t="str">
        <f t="shared" ref="F34:F40" si="0">IF(E34&lt;=1500000,"A",IF(E34&lt;=2000000,"B",IF(E34&lt;=3500000,"C",IF(E34&lt;=4000000,"D","E"))))</f>
        <v>E</v>
      </c>
      <c r="G34" s="29">
        <v>1</v>
      </c>
      <c r="H34" s="26">
        <f>G34/$G$41*10</f>
        <v>5</v>
      </c>
      <c r="I34" s="30">
        <v>2</v>
      </c>
      <c r="J34" s="31">
        <v>1</v>
      </c>
      <c r="K34" s="30">
        <f>J34/$J$41*10</f>
        <v>8</v>
      </c>
      <c r="L34" s="4">
        <v>50</v>
      </c>
      <c r="M34" s="30">
        <f>L34/$L$41*10</f>
        <v>10</v>
      </c>
      <c r="N34" s="71">
        <f t="shared" ref="N34:N40" si="1">B34+D34+H34+K34+M34</f>
        <v>93</v>
      </c>
    </row>
    <row r="35" spans="1:14" s="72" customFormat="1" ht="15.75">
      <c r="A35" s="25">
        <v>3.7</v>
      </c>
      <c r="B35" s="26">
        <f t="shared" ref="B35:B40" si="2">A35/$A$41*50</f>
        <v>47.435897435897438</v>
      </c>
      <c r="C35" s="27">
        <v>20</v>
      </c>
      <c r="D35" s="26">
        <f t="shared" ref="D35:D40" si="3">C35/$C$41*20</f>
        <v>20</v>
      </c>
      <c r="E35" s="28">
        <v>4000000</v>
      </c>
      <c r="F35" s="27" t="str">
        <f t="shared" si="0"/>
        <v>D</v>
      </c>
      <c r="G35" s="29">
        <v>1.25</v>
      </c>
      <c r="H35" s="26">
        <f t="shared" ref="H35:H40" si="4">G35/$G$41*10</f>
        <v>6.25</v>
      </c>
      <c r="I35" s="30">
        <v>2</v>
      </c>
      <c r="J35" s="31">
        <v>1</v>
      </c>
      <c r="K35" s="30">
        <f t="shared" ref="K35:K40" si="5">J35/$J$41*10</f>
        <v>8</v>
      </c>
      <c r="L35" s="4">
        <v>50</v>
      </c>
      <c r="M35" s="30">
        <f t="shared" ref="M35:M40" si="6">L35/$L$41*10</f>
        <v>10</v>
      </c>
      <c r="N35" s="71">
        <f t="shared" si="1"/>
        <v>91.685897435897431</v>
      </c>
    </row>
    <row r="36" spans="1:14" s="72" customFormat="1" ht="15.75">
      <c r="A36" s="25">
        <v>3.6</v>
      </c>
      <c r="B36" s="26">
        <f t="shared" si="2"/>
        <v>46.153846153846153</v>
      </c>
      <c r="C36" s="27">
        <v>20</v>
      </c>
      <c r="D36" s="26">
        <f t="shared" si="3"/>
        <v>20</v>
      </c>
      <c r="E36" s="28">
        <v>3900000</v>
      </c>
      <c r="F36" s="27" t="str">
        <f t="shared" si="0"/>
        <v>D</v>
      </c>
      <c r="G36" s="29">
        <v>1.25</v>
      </c>
      <c r="H36" s="26">
        <f t="shared" si="4"/>
        <v>6.25</v>
      </c>
      <c r="I36" s="30">
        <v>2</v>
      </c>
      <c r="J36" s="31">
        <v>1</v>
      </c>
      <c r="K36" s="30">
        <f t="shared" si="5"/>
        <v>8</v>
      </c>
      <c r="L36" s="4">
        <v>50</v>
      </c>
      <c r="M36" s="30">
        <f t="shared" si="6"/>
        <v>10</v>
      </c>
      <c r="N36" s="71">
        <f t="shared" si="1"/>
        <v>90.40384615384616</v>
      </c>
    </row>
    <row r="37" spans="1:14" s="72" customFormat="1" ht="15.75">
      <c r="A37" s="25">
        <v>3.4</v>
      </c>
      <c r="B37" s="26">
        <f t="shared" si="2"/>
        <v>43.589743589743591</v>
      </c>
      <c r="C37" s="27">
        <v>20</v>
      </c>
      <c r="D37" s="26">
        <f t="shared" si="3"/>
        <v>20</v>
      </c>
      <c r="E37" s="28">
        <v>3500000</v>
      </c>
      <c r="F37" s="27" t="str">
        <f t="shared" si="0"/>
        <v>C</v>
      </c>
      <c r="G37" s="29">
        <v>1.5</v>
      </c>
      <c r="H37" s="26">
        <f t="shared" si="4"/>
        <v>7.5</v>
      </c>
      <c r="I37" s="30">
        <v>2</v>
      </c>
      <c r="J37" s="31">
        <v>1</v>
      </c>
      <c r="K37" s="30">
        <f t="shared" si="5"/>
        <v>8</v>
      </c>
      <c r="L37" s="4">
        <v>50</v>
      </c>
      <c r="M37" s="30">
        <f t="shared" si="6"/>
        <v>10</v>
      </c>
      <c r="N37" s="71">
        <f t="shared" si="1"/>
        <v>89.089743589743591</v>
      </c>
    </row>
    <row r="38" spans="1:14" s="72" customFormat="1" ht="15.75">
      <c r="A38" s="25">
        <v>3.2</v>
      </c>
      <c r="B38" s="26">
        <f t="shared" si="2"/>
        <v>41.025641025641029</v>
      </c>
      <c r="C38" s="27">
        <v>20</v>
      </c>
      <c r="D38" s="26">
        <f t="shared" si="3"/>
        <v>20</v>
      </c>
      <c r="E38" s="28">
        <v>2400000</v>
      </c>
      <c r="F38" s="27" t="str">
        <f t="shared" si="0"/>
        <v>C</v>
      </c>
      <c r="G38" s="29">
        <v>1.5</v>
      </c>
      <c r="H38" s="26">
        <f t="shared" si="4"/>
        <v>7.5</v>
      </c>
      <c r="I38" s="30">
        <v>2</v>
      </c>
      <c r="J38" s="31">
        <v>1</v>
      </c>
      <c r="K38" s="30">
        <f t="shared" si="5"/>
        <v>8</v>
      </c>
      <c r="L38" s="4">
        <v>50</v>
      </c>
      <c r="M38" s="30">
        <f t="shared" si="6"/>
        <v>10</v>
      </c>
      <c r="N38" s="71">
        <f t="shared" si="1"/>
        <v>86.525641025641022</v>
      </c>
    </row>
    <row r="39" spans="1:14" s="72" customFormat="1" ht="15.75">
      <c r="A39" s="25">
        <v>3</v>
      </c>
      <c r="B39" s="26">
        <f t="shared" si="2"/>
        <v>38.461538461538467</v>
      </c>
      <c r="C39" s="27">
        <v>20</v>
      </c>
      <c r="D39" s="26">
        <f t="shared" si="3"/>
        <v>20</v>
      </c>
      <c r="E39" s="28">
        <v>2000000</v>
      </c>
      <c r="F39" s="27" t="str">
        <f t="shared" si="0"/>
        <v>B</v>
      </c>
      <c r="G39" s="29">
        <v>1.75</v>
      </c>
      <c r="H39" s="26">
        <f t="shared" si="4"/>
        <v>8.75</v>
      </c>
      <c r="I39" s="30">
        <v>2</v>
      </c>
      <c r="J39" s="31">
        <v>1</v>
      </c>
      <c r="K39" s="30">
        <f t="shared" si="5"/>
        <v>8</v>
      </c>
      <c r="L39" s="4">
        <v>50</v>
      </c>
      <c r="M39" s="30">
        <f t="shared" si="6"/>
        <v>10</v>
      </c>
      <c r="N39" s="71">
        <f t="shared" si="1"/>
        <v>85.211538461538467</v>
      </c>
    </row>
    <row r="40" spans="1:14" s="72" customFormat="1" ht="15.75">
      <c r="A40" s="25">
        <v>2.8</v>
      </c>
      <c r="B40" s="26">
        <f t="shared" si="2"/>
        <v>35.897435897435898</v>
      </c>
      <c r="C40" s="27">
        <v>20</v>
      </c>
      <c r="D40" s="26">
        <f t="shared" si="3"/>
        <v>20</v>
      </c>
      <c r="E40" s="28">
        <v>1000000</v>
      </c>
      <c r="F40" s="27" t="str">
        <f t="shared" si="0"/>
        <v>A</v>
      </c>
      <c r="G40" s="29">
        <v>2</v>
      </c>
      <c r="H40" s="26">
        <f t="shared" si="4"/>
        <v>10</v>
      </c>
      <c r="I40" s="30">
        <v>3</v>
      </c>
      <c r="J40" s="31">
        <v>1.25</v>
      </c>
      <c r="K40" s="30">
        <f t="shared" si="5"/>
        <v>10</v>
      </c>
      <c r="L40" s="4">
        <v>50</v>
      </c>
      <c r="M40" s="30">
        <f t="shared" si="6"/>
        <v>10</v>
      </c>
      <c r="N40" s="71">
        <f t="shared" si="1"/>
        <v>85.897435897435898</v>
      </c>
    </row>
    <row r="41" spans="1:14" s="70" customFormat="1">
      <c r="A41" s="78">
        <f>MAX(A34:A40)</f>
        <v>3.9</v>
      </c>
      <c r="B41" s="78"/>
      <c r="C41" s="78">
        <f>MAX(C34:C40)</f>
        <v>20</v>
      </c>
      <c r="D41" s="78"/>
      <c r="E41" s="78"/>
      <c r="F41" s="78"/>
      <c r="G41" s="78">
        <f>MAX(G34:G40)</f>
        <v>2</v>
      </c>
      <c r="H41" s="78"/>
      <c r="I41" s="78"/>
      <c r="J41" s="78">
        <f>MAX(J34:J40)</f>
        <v>1.25</v>
      </c>
      <c r="K41" s="78"/>
      <c r="L41" s="78">
        <f>MAX(L34:L40)</f>
        <v>50</v>
      </c>
      <c r="M41" s="78"/>
      <c r="N41" s="78"/>
    </row>
    <row r="42" spans="1:14" s="70" customForma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</row>
    <row r="43" spans="1:14" s="70" customFormat="1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</row>
    <row r="44" spans="1:14">
      <c r="B44" s="44" t="s">
        <v>65</v>
      </c>
    </row>
    <row r="45" spans="1:14">
      <c r="B45" s="215" t="s">
        <v>60</v>
      </c>
      <c r="C45" s="217" t="s">
        <v>61</v>
      </c>
      <c r="D45" s="80" t="s">
        <v>62</v>
      </c>
      <c r="E45" s="219" t="s">
        <v>64</v>
      </c>
    </row>
    <row r="46" spans="1:14">
      <c r="B46" s="216"/>
      <c r="C46" s="218"/>
      <c r="D46" s="79" t="s">
        <v>63</v>
      </c>
      <c r="E46" s="220"/>
    </row>
    <row r="49" spans="1:14" s="2" customFormat="1" ht="21">
      <c r="A49" s="11" t="s">
        <v>111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2"/>
      <c r="M49" s="12"/>
      <c r="N49" s="12"/>
    </row>
    <row r="50" spans="1:14" s="2" customFormat="1" ht="21">
      <c r="A50" s="11" t="s">
        <v>0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2"/>
      <c r="M50" s="12"/>
      <c r="N50" s="12"/>
    </row>
    <row r="51" spans="1:14" s="1" customFormat="1" ht="18.75">
      <c r="A51" s="13" t="s">
        <v>1</v>
      </c>
      <c r="B51" s="204" t="s">
        <v>2</v>
      </c>
      <c r="C51" s="205"/>
      <c r="D51" s="205"/>
      <c r="E51" s="205"/>
      <c r="F51" s="205"/>
      <c r="G51" s="205"/>
      <c r="H51" s="205"/>
      <c r="I51" s="205"/>
      <c r="J51" s="205"/>
      <c r="K51" s="206"/>
      <c r="L51" s="13" t="s">
        <v>3</v>
      </c>
      <c r="M51" s="13" t="s">
        <v>30</v>
      </c>
      <c r="N51" s="13" t="s">
        <v>4</v>
      </c>
    </row>
    <row r="52" spans="1:14" s="1" customFormat="1" ht="18.75">
      <c r="A52" s="13"/>
      <c r="B52" s="81"/>
      <c r="C52" s="82"/>
      <c r="D52" s="82"/>
      <c r="E52" s="82"/>
      <c r="F52" s="82"/>
      <c r="G52" s="82"/>
      <c r="H52" s="82"/>
      <c r="I52" s="82"/>
      <c r="J52" s="82"/>
      <c r="K52" s="83"/>
      <c r="L52" s="13"/>
      <c r="M52" s="13"/>
      <c r="N52" s="13"/>
    </row>
    <row r="53" spans="1:14" s="3" customFormat="1" ht="17.100000000000001" customHeight="1">
      <c r="A53" s="14"/>
      <c r="B53" s="15"/>
      <c r="C53" s="16"/>
      <c r="D53" s="16"/>
      <c r="E53" s="16"/>
      <c r="F53" s="16"/>
      <c r="G53" s="16"/>
      <c r="H53" s="16"/>
      <c r="I53" s="16"/>
      <c r="J53" s="16"/>
      <c r="K53" s="17"/>
      <c r="L53" s="18"/>
      <c r="M53" s="18"/>
      <c r="N53" s="14"/>
    </row>
    <row r="54" spans="1:14" s="3" customFormat="1" ht="17.100000000000001" customHeight="1">
      <c r="A54" s="14">
        <v>1</v>
      </c>
      <c r="B54" s="15" t="s">
        <v>6</v>
      </c>
      <c r="C54" s="16"/>
      <c r="D54" s="16"/>
      <c r="E54" s="16"/>
      <c r="F54" s="16"/>
      <c r="G54" s="16"/>
      <c r="H54" s="16"/>
      <c r="I54" s="16"/>
      <c r="J54" s="16"/>
      <c r="K54" s="17"/>
      <c r="L54" s="18">
        <v>0.5</v>
      </c>
      <c r="M54" s="18"/>
      <c r="N54" s="14"/>
    </row>
    <row r="55" spans="1:14" s="3" customFormat="1" ht="17.100000000000001" customHeight="1">
      <c r="A55" s="14"/>
      <c r="B55" s="15"/>
      <c r="C55" s="16"/>
      <c r="D55" s="16"/>
      <c r="E55" s="16"/>
      <c r="F55" s="16"/>
      <c r="G55" s="16"/>
      <c r="H55" s="16"/>
      <c r="I55" s="16"/>
      <c r="J55" s="16"/>
      <c r="K55" s="17"/>
      <c r="L55" s="18"/>
      <c r="M55" s="18"/>
      <c r="N55" s="14"/>
    </row>
    <row r="56" spans="1:14" s="3" customFormat="1" ht="17.100000000000001" customHeight="1">
      <c r="A56" s="14"/>
      <c r="B56" s="19" t="s">
        <v>32</v>
      </c>
      <c r="C56" s="16" t="s">
        <v>37</v>
      </c>
      <c r="D56" s="16"/>
      <c r="E56" s="16"/>
      <c r="F56" s="16"/>
      <c r="G56" s="16"/>
      <c r="H56" s="16"/>
      <c r="I56" s="16"/>
      <c r="J56" s="16"/>
      <c r="K56" s="17"/>
      <c r="L56" s="20"/>
      <c r="M56" s="20">
        <v>1</v>
      </c>
      <c r="N56" s="14" t="s">
        <v>16</v>
      </c>
    </row>
    <row r="57" spans="1:14" s="3" customFormat="1" ht="17.100000000000001" customHeight="1">
      <c r="A57" s="14"/>
      <c r="B57" s="19" t="s">
        <v>33</v>
      </c>
      <c r="C57" s="16" t="s">
        <v>38</v>
      </c>
      <c r="D57" s="16"/>
      <c r="E57" s="16"/>
      <c r="F57" s="16"/>
      <c r="G57" s="16"/>
      <c r="H57" s="16"/>
      <c r="I57" s="16"/>
      <c r="J57" s="16"/>
      <c r="K57" s="17"/>
      <c r="L57" s="20"/>
      <c r="M57" s="20">
        <v>1.25</v>
      </c>
      <c r="N57" s="14" t="s">
        <v>17</v>
      </c>
    </row>
    <row r="58" spans="1:14" s="3" customFormat="1" ht="17.100000000000001" customHeight="1">
      <c r="A58" s="14"/>
      <c r="B58" s="19" t="s">
        <v>34</v>
      </c>
      <c r="C58" s="16" t="s">
        <v>39</v>
      </c>
      <c r="D58" s="16"/>
      <c r="E58" s="16"/>
      <c r="F58" s="16"/>
      <c r="G58" s="16"/>
      <c r="H58" s="16"/>
      <c r="I58" s="16"/>
      <c r="J58" s="16"/>
      <c r="K58" s="17"/>
      <c r="L58" s="20"/>
      <c r="M58" s="20">
        <v>1.5</v>
      </c>
      <c r="N58" s="14" t="s">
        <v>18</v>
      </c>
    </row>
    <row r="59" spans="1:14" s="3" customFormat="1" ht="17.100000000000001" customHeight="1">
      <c r="A59" s="14"/>
      <c r="B59" s="19" t="s">
        <v>35</v>
      </c>
      <c r="C59" s="16" t="s">
        <v>40</v>
      </c>
      <c r="D59" s="16"/>
      <c r="E59" s="16"/>
      <c r="F59" s="16"/>
      <c r="G59" s="16"/>
      <c r="H59" s="16"/>
      <c r="I59" s="16"/>
      <c r="J59" s="16"/>
      <c r="K59" s="17"/>
      <c r="L59" s="20"/>
      <c r="M59" s="20">
        <v>1.75</v>
      </c>
      <c r="N59" s="14" t="s">
        <v>19</v>
      </c>
    </row>
    <row r="60" spans="1:14" s="3" customFormat="1" ht="17.100000000000001" customHeight="1">
      <c r="A60" s="14"/>
      <c r="B60" s="19" t="s">
        <v>36</v>
      </c>
      <c r="C60" s="16" t="s">
        <v>41</v>
      </c>
      <c r="D60" s="16"/>
      <c r="E60" s="16"/>
      <c r="F60" s="16"/>
      <c r="G60" s="16"/>
      <c r="H60" s="16"/>
      <c r="I60" s="16"/>
      <c r="J60" s="16"/>
      <c r="K60" s="17"/>
      <c r="L60" s="20"/>
      <c r="M60" s="20">
        <v>2</v>
      </c>
      <c r="N60" s="14" t="s">
        <v>20</v>
      </c>
    </row>
    <row r="61" spans="1:14" s="3" customFormat="1" ht="17.100000000000001" customHeight="1">
      <c r="A61" s="14"/>
      <c r="B61" s="15"/>
      <c r="C61" s="16" t="s">
        <v>7</v>
      </c>
      <c r="D61" s="16"/>
      <c r="E61" s="16"/>
      <c r="F61" s="16"/>
      <c r="G61" s="16"/>
      <c r="H61" s="16"/>
      <c r="I61" s="16"/>
      <c r="J61" s="16"/>
      <c r="K61" s="17"/>
      <c r="L61" s="14"/>
      <c r="M61" s="14"/>
      <c r="N61" s="14"/>
    </row>
    <row r="62" spans="1:14" s="3" customFormat="1" ht="17.100000000000001" customHeight="1">
      <c r="A62" s="14"/>
      <c r="B62" s="15"/>
      <c r="C62" s="16"/>
      <c r="D62" s="16"/>
      <c r="E62" s="16"/>
      <c r="F62" s="16"/>
      <c r="G62" s="16"/>
      <c r="H62" s="16"/>
      <c r="I62" s="16"/>
      <c r="J62" s="16"/>
      <c r="K62" s="17"/>
      <c r="L62" s="14"/>
      <c r="M62" s="14"/>
      <c r="N62" s="14"/>
    </row>
    <row r="63" spans="1:14" s="3" customFormat="1" ht="17.100000000000001" customHeight="1">
      <c r="A63" s="14"/>
      <c r="B63" s="15"/>
      <c r="C63" s="16"/>
      <c r="D63" s="16"/>
      <c r="E63" s="16"/>
      <c r="F63" s="16"/>
      <c r="G63" s="16"/>
      <c r="H63" s="16"/>
      <c r="I63" s="16"/>
      <c r="J63" s="16"/>
      <c r="K63" s="17"/>
      <c r="L63" s="14"/>
      <c r="M63" s="14"/>
      <c r="N63" s="14"/>
    </row>
    <row r="64" spans="1:14" s="3" customFormat="1" ht="17.100000000000001" customHeight="1">
      <c r="A64" s="14">
        <v>2</v>
      </c>
      <c r="B64" s="15" t="s">
        <v>10</v>
      </c>
      <c r="C64" s="16"/>
      <c r="D64" s="16"/>
      <c r="E64" s="16"/>
      <c r="F64" s="16"/>
      <c r="G64" s="16"/>
      <c r="H64" s="16"/>
      <c r="I64" s="16"/>
      <c r="J64" s="16"/>
      <c r="K64" s="17"/>
      <c r="L64" s="18">
        <v>0.3</v>
      </c>
      <c r="M64" s="18"/>
      <c r="N64" s="14" t="s">
        <v>13</v>
      </c>
    </row>
    <row r="65" spans="1:14" s="3" customFormat="1" ht="17.100000000000001" customHeight="1">
      <c r="A65" s="14"/>
      <c r="B65" s="15"/>
      <c r="C65" s="16"/>
      <c r="D65" s="16"/>
      <c r="E65" s="16"/>
      <c r="F65" s="16"/>
      <c r="G65" s="16"/>
      <c r="H65" s="16"/>
      <c r="I65" s="16"/>
      <c r="J65" s="16"/>
      <c r="K65" s="17"/>
      <c r="L65" s="18"/>
      <c r="M65" s="18"/>
      <c r="N65" s="14"/>
    </row>
    <row r="66" spans="1:14" s="3" customFormat="1" ht="17.100000000000001" customHeight="1">
      <c r="A66" s="14">
        <v>3</v>
      </c>
      <c r="B66" s="15" t="s">
        <v>5</v>
      </c>
      <c r="C66" s="16"/>
      <c r="D66" s="16"/>
      <c r="E66" s="16"/>
      <c r="F66" s="16"/>
      <c r="G66" s="16"/>
      <c r="H66" s="16"/>
      <c r="I66" s="16"/>
      <c r="J66" s="16"/>
      <c r="K66" s="17"/>
      <c r="L66" s="18">
        <v>0.2</v>
      </c>
      <c r="M66" s="18"/>
      <c r="N66" s="14" t="s">
        <v>14</v>
      </c>
    </row>
    <row r="67" spans="1:14" s="3" customFormat="1" ht="17.100000000000001" customHeight="1">
      <c r="A67" s="14"/>
      <c r="B67" s="15" t="s">
        <v>42</v>
      </c>
      <c r="C67" s="16"/>
      <c r="D67" s="16"/>
      <c r="E67" s="16"/>
      <c r="F67" s="16"/>
      <c r="G67" s="16"/>
      <c r="H67" s="16"/>
      <c r="I67" s="16"/>
      <c r="J67" s="16"/>
      <c r="K67" s="17"/>
      <c r="L67" s="18"/>
      <c r="M67" s="18"/>
      <c r="N67" s="14"/>
    </row>
    <row r="68" spans="1:14" s="3" customFormat="1" ht="17.100000000000001" customHeight="1">
      <c r="A68" s="14"/>
      <c r="B68" s="15"/>
      <c r="C68" s="16"/>
      <c r="D68" s="16"/>
      <c r="E68" s="16"/>
      <c r="F68" s="16"/>
      <c r="G68" s="16"/>
      <c r="H68" s="16"/>
      <c r="I68" s="16"/>
      <c r="J68" s="16"/>
      <c r="K68" s="17"/>
      <c r="L68" s="14"/>
      <c r="M68" s="14"/>
      <c r="N68" s="14"/>
    </row>
    <row r="69" spans="1:14" s="3" customFormat="1" ht="17.100000000000001" customHeight="1">
      <c r="A69" s="14"/>
      <c r="B69" s="19"/>
      <c r="C69" s="16"/>
      <c r="D69" s="16"/>
      <c r="E69" s="16"/>
      <c r="F69" s="16"/>
      <c r="G69" s="16"/>
      <c r="H69" s="16"/>
      <c r="I69" s="16"/>
      <c r="J69" s="16"/>
      <c r="K69" s="17"/>
      <c r="L69" s="21"/>
      <c r="M69" s="21"/>
      <c r="N69" s="14"/>
    </row>
    <row r="70" spans="1:14" s="3" customFormat="1" ht="17.100000000000001" customHeight="1">
      <c r="A70" s="14"/>
      <c r="B70" s="19"/>
      <c r="C70" s="16"/>
      <c r="D70" s="16"/>
      <c r="E70" s="16"/>
      <c r="F70" s="16"/>
      <c r="G70" s="16"/>
      <c r="H70" s="16"/>
      <c r="I70" s="16"/>
      <c r="J70" s="16"/>
      <c r="K70" s="17"/>
      <c r="L70" s="21"/>
      <c r="M70" s="21"/>
      <c r="N70" s="14"/>
    </row>
    <row r="71" spans="1:14" s="3" customFormat="1" ht="17.100000000000001" customHeight="1">
      <c r="A71" s="14"/>
      <c r="B71" s="15"/>
      <c r="C71" s="16"/>
      <c r="D71" s="16"/>
      <c r="E71" s="16"/>
      <c r="F71" s="16"/>
      <c r="G71" s="16"/>
      <c r="H71" s="16"/>
      <c r="I71" s="16"/>
      <c r="J71" s="16"/>
      <c r="K71" s="17"/>
      <c r="L71" s="14"/>
      <c r="M71" s="14"/>
      <c r="N71" s="14"/>
    </row>
    <row r="72" spans="1:14" s="3" customFormat="1" ht="17.100000000000001" customHeight="1">
      <c r="A72" s="14"/>
      <c r="B72" s="15"/>
      <c r="C72" s="16"/>
      <c r="D72" s="16"/>
      <c r="E72" s="16"/>
      <c r="F72" s="16"/>
      <c r="G72" s="16"/>
      <c r="H72" s="16"/>
      <c r="I72" s="16"/>
      <c r="J72" s="16"/>
      <c r="K72" s="17"/>
      <c r="L72" s="18"/>
      <c r="M72" s="18"/>
      <c r="N72" s="14"/>
    </row>
    <row r="73" spans="1:14" s="3" customFormat="1" ht="17.100000000000001" customHeight="1">
      <c r="A73" s="14"/>
      <c r="B73" s="15"/>
      <c r="C73" s="16"/>
      <c r="D73" s="16"/>
      <c r="E73" s="16"/>
      <c r="F73" s="16"/>
      <c r="G73" s="16"/>
      <c r="H73" s="16"/>
      <c r="I73" s="16"/>
      <c r="J73" s="16"/>
      <c r="K73" s="17"/>
      <c r="L73" s="18"/>
      <c r="M73" s="18"/>
      <c r="N73" s="14"/>
    </row>
    <row r="74" spans="1:14" s="3" customFormat="1" ht="44.25" customHeight="1">
      <c r="A74" s="14"/>
      <c r="B74" s="207"/>
      <c r="C74" s="208"/>
      <c r="D74" s="208"/>
      <c r="E74" s="208"/>
      <c r="F74" s="208"/>
      <c r="G74" s="208"/>
      <c r="H74" s="208"/>
      <c r="I74" s="208"/>
      <c r="J74" s="208"/>
      <c r="K74" s="209"/>
      <c r="L74" s="14"/>
      <c r="M74" s="14"/>
      <c r="N74" s="14"/>
    </row>
    <row r="76" spans="1:14" s="10" customFormat="1" ht="18.75">
      <c r="A76" s="32" t="s">
        <v>43</v>
      </c>
      <c r="B76" s="33"/>
      <c r="C76" s="34"/>
      <c r="D76" s="33"/>
      <c r="E76" s="35"/>
      <c r="F76" s="34"/>
      <c r="G76" s="34"/>
      <c r="H76" s="33"/>
      <c r="I76" s="36"/>
      <c r="J76" s="34"/>
      <c r="K76" s="37"/>
      <c r="L76" s="8"/>
      <c r="M76" s="37"/>
      <c r="N76" s="9"/>
    </row>
    <row r="77" spans="1:14" s="7" customFormat="1">
      <c r="A77" s="210" t="s">
        <v>21</v>
      </c>
      <c r="B77" s="221"/>
      <c r="C77" s="214" t="s">
        <v>10</v>
      </c>
      <c r="D77" s="213"/>
      <c r="E77" s="214" t="s">
        <v>15</v>
      </c>
      <c r="F77" s="212"/>
      <c r="G77" s="212"/>
      <c r="H77" s="213"/>
      <c r="I77" s="214" t="s">
        <v>22</v>
      </c>
      <c r="J77" s="212"/>
      <c r="K77" s="213"/>
      <c r="L77" s="214" t="s">
        <v>11</v>
      </c>
      <c r="M77" s="213"/>
      <c r="N77" s="68" t="s">
        <v>23</v>
      </c>
    </row>
    <row r="78" spans="1:14" s="7" customFormat="1">
      <c r="A78" s="68"/>
      <c r="B78" s="69">
        <v>0.3</v>
      </c>
      <c r="C78" s="68"/>
      <c r="D78" s="69">
        <v>0.2</v>
      </c>
      <c r="E78" s="68"/>
      <c r="F78" s="68"/>
      <c r="G78" s="68"/>
      <c r="H78" s="69">
        <v>0.2</v>
      </c>
      <c r="I78" s="68"/>
      <c r="J78" s="68"/>
      <c r="K78" s="69">
        <v>0.2</v>
      </c>
      <c r="L78" s="68"/>
      <c r="M78" s="69">
        <v>0.1</v>
      </c>
      <c r="N78" s="69">
        <f>+B78+D78+H78+K78+M78</f>
        <v>0.99999999999999989</v>
      </c>
    </row>
    <row r="79" spans="1:14" s="7" customFormat="1">
      <c r="A79" s="24" t="s">
        <v>28</v>
      </c>
      <c r="B79" s="68" t="s">
        <v>59</v>
      </c>
      <c r="C79" s="68" t="s">
        <v>24</v>
      </c>
      <c r="D79" s="68" t="s">
        <v>59</v>
      </c>
      <c r="E79" s="68" t="s">
        <v>27</v>
      </c>
      <c r="F79" s="68" t="s">
        <v>26</v>
      </c>
      <c r="G79" s="68" t="s">
        <v>24</v>
      </c>
      <c r="H79" s="68" t="s">
        <v>59</v>
      </c>
      <c r="I79" s="68" t="s">
        <v>25</v>
      </c>
      <c r="J79" s="68" t="s">
        <v>24</v>
      </c>
      <c r="K79" s="68" t="s">
        <v>59</v>
      </c>
      <c r="L79" s="68" t="s">
        <v>28</v>
      </c>
      <c r="M79" s="68" t="s">
        <v>59</v>
      </c>
      <c r="N79" s="69"/>
    </row>
    <row r="80" spans="1:14" s="72" customFormat="1" ht="15.75">
      <c r="A80" s="25">
        <v>3.9</v>
      </c>
      <c r="B80" s="26">
        <f>A80/$A$86*30</f>
        <v>30</v>
      </c>
      <c r="C80" s="27">
        <v>20</v>
      </c>
      <c r="D80" s="26">
        <f>C80/$C$86*20</f>
        <v>20</v>
      </c>
      <c r="E80" s="28">
        <v>5000000</v>
      </c>
      <c r="F80" s="27" t="str">
        <f t="shared" ref="F80:F85" si="7">IF(E80&lt;=1500000,"A",IF(E80&lt;=2000000,"B",IF(E80&lt;=3500000,"C",IF(E80&lt;=4000000,"D","E"))))</f>
        <v>E</v>
      </c>
      <c r="G80" s="31">
        <v>1</v>
      </c>
      <c r="H80" s="26">
        <f>G80/$G$86*20</f>
        <v>10</v>
      </c>
      <c r="I80" s="30">
        <v>2</v>
      </c>
      <c r="J80" s="31">
        <v>1</v>
      </c>
      <c r="K80" s="30">
        <f>J80/$J$86*20</f>
        <v>16</v>
      </c>
      <c r="L80" s="4">
        <v>50</v>
      </c>
      <c r="M80" s="30">
        <f>L80/$L$86*10</f>
        <v>10</v>
      </c>
      <c r="N80" s="71">
        <f t="shared" ref="N80:N85" si="8">B80+D80+H80+K80+M80</f>
        <v>86</v>
      </c>
    </row>
    <row r="81" spans="1:14" s="72" customFormat="1" ht="15.75">
      <c r="A81" s="25">
        <v>3.7</v>
      </c>
      <c r="B81" s="26">
        <f t="shared" ref="B81:B85" si="9">A81/$A$86*30</f>
        <v>28.461538461538463</v>
      </c>
      <c r="C81" s="27">
        <v>20</v>
      </c>
      <c r="D81" s="26">
        <f t="shared" ref="D81:D85" si="10">C81/$C$86*20</f>
        <v>20</v>
      </c>
      <c r="E81" s="28">
        <v>4000000</v>
      </c>
      <c r="F81" s="27" t="str">
        <f t="shared" si="7"/>
        <v>D</v>
      </c>
      <c r="G81" s="31">
        <v>1.25</v>
      </c>
      <c r="H81" s="26">
        <f t="shared" ref="H81:H85" si="11">G81/$G$86*20</f>
        <v>12.5</v>
      </c>
      <c r="I81" s="30">
        <v>2</v>
      </c>
      <c r="J81" s="31">
        <v>1</v>
      </c>
      <c r="K81" s="30">
        <f t="shared" ref="K81:K85" si="12">J81/$J$86*20</f>
        <v>16</v>
      </c>
      <c r="L81" s="4">
        <v>50</v>
      </c>
      <c r="M81" s="30">
        <f t="shared" ref="M81:M85" si="13">L81/$L$86*10</f>
        <v>10</v>
      </c>
      <c r="N81" s="71">
        <f t="shared" si="8"/>
        <v>86.961538461538467</v>
      </c>
    </row>
    <row r="82" spans="1:14" s="72" customFormat="1" ht="15.75">
      <c r="A82" s="25">
        <v>3.6</v>
      </c>
      <c r="B82" s="26">
        <f t="shared" si="9"/>
        <v>27.692307692307693</v>
      </c>
      <c r="C82" s="27">
        <v>20</v>
      </c>
      <c r="D82" s="26">
        <f t="shared" si="10"/>
        <v>20</v>
      </c>
      <c r="E82" s="28">
        <v>3900000</v>
      </c>
      <c r="F82" s="27" t="str">
        <f t="shared" si="7"/>
        <v>D</v>
      </c>
      <c r="G82" s="31">
        <v>1.25</v>
      </c>
      <c r="H82" s="26">
        <f t="shared" si="11"/>
        <v>12.5</v>
      </c>
      <c r="I82" s="30">
        <v>2</v>
      </c>
      <c r="J82" s="31">
        <v>1</v>
      </c>
      <c r="K82" s="30">
        <f t="shared" si="12"/>
        <v>16</v>
      </c>
      <c r="L82" s="4">
        <v>50</v>
      </c>
      <c r="M82" s="30">
        <f t="shared" si="13"/>
        <v>10</v>
      </c>
      <c r="N82" s="71">
        <f t="shared" si="8"/>
        <v>86.192307692307693</v>
      </c>
    </row>
    <row r="83" spans="1:14" s="72" customFormat="1" ht="15.75">
      <c r="A83" s="25">
        <v>3.4</v>
      </c>
      <c r="B83" s="26">
        <f t="shared" si="9"/>
        <v>26.153846153846153</v>
      </c>
      <c r="C83" s="27">
        <v>20</v>
      </c>
      <c r="D83" s="26">
        <f t="shared" si="10"/>
        <v>20</v>
      </c>
      <c r="E83" s="28">
        <v>3500000</v>
      </c>
      <c r="F83" s="27" t="str">
        <f t="shared" si="7"/>
        <v>C</v>
      </c>
      <c r="G83" s="31">
        <v>1.5</v>
      </c>
      <c r="H83" s="26">
        <f t="shared" si="11"/>
        <v>15</v>
      </c>
      <c r="I83" s="30">
        <v>2</v>
      </c>
      <c r="J83" s="31">
        <v>1</v>
      </c>
      <c r="K83" s="30">
        <f t="shared" si="12"/>
        <v>16</v>
      </c>
      <c r="L83" s="4">
        <v>50</v>
      </c>
      <c r="M83" s="30">
        <f t="shared" si="13"/>
        <v>10</v>
      </c>
      <c r="N83" s="71">
        <f t="shared" si="8"/>
        <v>87.15384615384616</v>
      </c>
    </row>
    <row r="84" spans="1:14" s="72" customFormat="1" ht="15.75">
      <c r="A84" s="25">
        <v>3</v>
      </c>
      <c r="B84" s="26">
        <f t="shared" si="9"/>
        <v>23.076923076923077</v>
      </c>
      <c r="C84" s="27">
        <v>20</v>
      </c>
      <c r="D84" s="26">
        <f t="shared" si="10"/>
        <v>20</v>
      </c>
      <c r="E84" s="28">
        <v>2000000</v>
      </c>
      <c r="F84" s="27" t="str">
        <f t="shared" si="7"/>
        <v>B</v>
      </c>
      <c r="G84" s="31">
        <v>1.75</v>
      </c>
      <c r="H84" s="26">
        <f t="shared" si="11"/>
        <v>17.5</v>
      </c>
      <c r="I84" s="30">
        <v>2</v>
      </c>
      <c r="J84" s="31">
        <v>1</v>
      </c>
      <c r="K84" s="30">
        <f t="shared" si="12"/>
        <v>16</v>
      </c>
      <c r="L84" s="4">
        <v>50</v>
      </c>
      <c r="M84" s="30">
        <f t="shared" si="13"/>
        <v>10</v>
      </c>
      <c r="N84" s="71">
        <f t="shared" si="8"/>
        <v>86.57692307692308</v>
      </c>
    </row>
    <row r="85" spans="1:14" s="72" customFormat="1" ht="15.75">
      <c r="A85" s="38">
        <v>2.9</v>
      </c>
      <c r="B85" s="26">
        <f t="shared" si="9"/>
        <v>22.307692307692307</v>
      </c>
      <c r="C85" s="27">
        <v>20</v>
      </c>
      <c r="D85" s="26">
        <f t="shared" si="10"/>
        <v>20</v>
      </c>
      <c r="E85" s="39">
        <v>1000000</v>
      </c>
      <c r="F85" s="40" t="str">
        <f t="shared" si="7"/>
        <v>A</v>
      </c>
      <c r="G85" s="41">
        <v>2</v>
      </c>
      <c r="H85" s="26">
        <f t="shared" si="11"/>
        <v>20</v>
      </c>
      <c r="I85" s="42">
        <v>4</v>
      </c>
      <c r="J85" s="41">
        <v>1.25</v>
      </c>
      <c r="K85" s="30">
        <f t="shared" si="12"/>
        <v>20</v>
      </c>
      <c r="L85" s="5">
        <v>50</v>
      </c>
      <c r="M85" s="30">
        <f t="shared" si="13"/>
        <v>10</v>
      </c>
      <c r="N85" s="73">
        <f t="shared" si="8"/>
        <v>92.307692307692307</v>
      </c>
    </row>
    <row r="86" spans="1:14" s="70" customFormat="1" ht="15.75">
      <c r="A86" s="63">
        <f>MAX(A80:A85)</f>
        <v>3.9</v>
      </c>
      <c r="B86" s="74"/>
      <c r="C86" s="75">
        <f>MAX(C80:C85)</f>
        <v>20</v>
      </c>
      <c r="D86" s="74"/>
      <c r="E86" s="76"/>
      <c r="F86" s="75"/>
      <c r="G86" s="75">
        <f>MAX(G80:G85)</f>
        <v>2</v>
      </c>
      <c r="H86" s="74"/>
      <c r="I86" s="43"/>
      <c r="J86" s="75">
        <f>MAX(J81:J85)</f>
        <v>1.25</v>
      </c>
      <c r="K86" s="43"/>
      <c r="L86" s="77">
        <f>MAX(L80:L85)</f>
        <v>50</v>
      </c>
      <c r="M86" s="43"/>
      <c r="N86" s="6"/>
    </row>
    <row r="88" spans="1:14">
      <c r="B88" s="44" t="s">
        <v>65</v>
      </c>
    </row>
    <row r="89" spans="1:14">
      <c r="B89" s="215" t="s">
        <v>60</v>
      </c>
      <c r="C89" s="217" t="s">
        <v>61</v>
      </c>
      <c r="D89" s="80" t="s">
        <v>62</v>
      </c>
      <c r="E89" s="219" t="s">
        <v>64</v>
      </c>
    </row>
    <row r="90" spans="1:14">
      <c r="B90" s="216"/>
      <c r="C90" s="218"/>
      <c r="D90" s="79" t="s">
        <v>63</v>
      </c>
      <c r="E90" s="220"/>
    </row>
    <row r="96" spans="1:14" s="2" customFormat="1" ht="21">
      <c r="A96" s="11" t="s">
        <v>45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2"/>
      <c r="M96" s="12"/>
      <c r="N96" s="12"/>
    </row>
    <row r="97" spans="1:14" s="2" customFormat="1" ht="21">
      <c r="A97" s="11" t="s">
        <v>0</v>
      </c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2"/>
      <c r="M97" s="12"/>
      <c r="N97" s="12"/>
    </row>
    <row r="98" spans="1:14" s="1" customFormat="1" ht="18.75">
      <c r="A98" s="13" t="s">
        <v>1</v>
      </c>
      <c r="B98" s="204" t="s">
        <v>2</v>
      </c>
      <c r="C98" s="205"/>
      <c r="D98" s="205"/>
      <c r="E98" s="205"/>
      <c r="F98" s="205"/>
      <c r="G98" s="205"/>
      <c r="H98" s="205"/>
      <c r="I98" s="205"/>
      <c r="J98" s="205"/>
      <c r="K98" s="206"/>
      <c r="L98" s="13" t="s">
        <v>3</v>
      </c>
      <c r="M98" s="13" t="s">
        <v>30</v>
      </c>
      <c r="N98" s="13" t="s">
        <v>4</v>
      </c>
    </row>
    <row r="99" spans="1:14" s="1" customFormat="1" ht="18.75">
      <c r="A99" s="13"/>
      <c r="B99" s="81"/>
      <c r="C99" s="82"/>
      <c r="D99" s="82"/>
      <c r="E99" s="82"/>
      <c r="F99" s="82"/>
      <c r="G99" s="82"/>
      <c r="H99" s="82"/>
      <c r="I99" s="82"/>
      <c r="J99" s="82"/>
      <c r="K99" s="83"/>
      <c r="L99" s="13"/>
      <c r="M99" s="13"/>
      <c r="N99" s="13"/>
    </row>
    <row r="100" spans="1:14" s="3" customFormat="1" ht="17.100000000000001" customHeight="1">
      <c r="A100" s="14">
        <v>1</v>
      </c>
      <c r="B100" s="15" t="s">
        <v>5</v>
      </c>
      <c r="C100" s="16"/>
      <c r="D100" s="16"/>
      <c r="E100" s="16"/>
      <c r="F100" s="16"/>
      <c r="G100" s="16"/>
      <c r="H100" s="16"/>
      <c r="I100" s="16"/>
      <c r="J100" s="16"/>
      <c r="K100" s="17"/>
      <c r="L100" s="18">
        <v>0.3</v>
      </c>
      <c r="M100" s="18"/>
      <c r="N100" s="14" t="s">
        <v>14</v>
      </c>
    </row>
    <row r="101" spans="1:14" s="3" customFormat="1" ht="17.100000000000001" customHeight="1">
      <c r="A101" s="14"/>
      <c r="B101" s="15"/>
      <c r="C101" s="16"/>
      <c r="D101" s="16"/>
      <c r="E101" s="16"/>
      <c r="F101" s="16"/>
      <c r="G101" s="16"/>
      <c r="H101" s="16"/>
      <c r="I101" s="16"/>
      <c r="J101" s="16"/>
      <c r="K101" s="17"/>
      <c r="L101" s="14"/>
      <c r="M101" s="14"/>
      <c r="N101" s="14"/>
    </row>
    <row r="102" spans="1:14" s="3" customFormat="1" ht="17.100000000000001" customHeight="1">
      <c r="A102" s="14">
        <v>2</v>
      </c>
      <c r="B102" s="15" t="s">
        <v>10</v>
      </c>
      <c r="C102" s="16"/>
      <c r="D102" s="16"/>
      <c r="E102" s="16"/>
      <c r="F102" s="16"/>
      <c r="G102" s="16"/>
      <c r="H102" s="16"/>
      <c r="I102" s="16"/>
      <c r="J102" s="16"/>
      <c r="K102" s="17"/>
      <c r="L102" s="18">
        <v>0.2</v>
      </c>
      <c r="M102" s="18"/>
      <c r="N102" s="14" t="s">
        <v>13</v>
      </c>
    </row>
    <row r="103" spans="1:14" s="3" customFormat="1" ht="17.100000000000001" customHeight="1">
      <c r="A103" s="14"/>
      <c r="B103" s="15"/>
      <c r="C103" s="16"/>
      <c r="D103" s="16"/>
      <c r="E103" s="16"/>
      <c r="F103" s="16"/>
      <c r="G103" s="16"/>
      <c r="H103" s="16"/>
      <c r="I103" s="16"/>
      <c r="J103" s="16"/>
      <c r="K103" s="17"/>
      <c r="L103" s="18"/>
      <c r="M103" s="18"/>
      <c r="N103" s="14"/>
    </row>
    <row r="104" spans="1:14" s="3" customFormat="1" ht="17.100000000000001" customHeight="1">
      <c r="A104" s="14"/>
      <c r="B104" s="15" t="s">
        <v>6</v>
      </c>
      <c r="C104" s="16"/>
      <c r="D104" s="16"/>
      <c r="E104" s="16"/>
      <c r="F104" s="16"/>
      <c r="G104" s="16"/>
      <c r="H104" s="16"/>
      <c r="I104" s="16"/>
      <c r="J104" s="16"/>
      <c r="K104" s="17"/>
      <c r="L104" s="18">
        <v>0.2</v>
      </c>
      <c r="M104" s="18"/>
      <c r="N104" s="14"/>
    </row>
    <row r="105" spans="1:14" s="3" customFormat="1" ht="17.100000000000001" customHeight="1">
      <c r="A105" s="14"/>
      <c r="B105" s="15"/>
      <c r="C105" s="16"/>
      <c r="D105" s="16"/>
      <c r="E105" s="16"/>
      <c r="F105" s="16"/>
      <c r="G105" s="16"/>
      <c r="H105" s="16"/>
      <c r="I105" s="16"/>
      <c r="J105" s="16"/>
      <c r="K105" s="17"/>
      <c r="L105" s="18"/>
      <c r="M105" s="18"/>
      <c r="N105" s="14"/>
    </row>
    <row r="106" spans="1:14" s="3" customFormat="1" ht="17.100000000000001" customHeight="1">
      <c r="A106" s="14"/>
      <c r="B106" s="19" t="s">
        <v>32</v>
      </c>
      <c r="C106" s="16" t="s">
        <v>37</v>
      </c>
      <c r="D106" s="16"/>
      <c r="E106" s="16"/>
      <c r="F106" s="16"/>
      <c r="G106" s="16"/>
      <c r="H106" s="16"/>
      <c r="I106" s="16"/>
      <c r="J106" s="16"/>
      <c r="K106" s="17"/>
      <c r="L106" s="20"/>
      <c r="M106" s="20">
        <v>1</v>
      </c>
      <c r="N106" s="14" t="s">
        <v>16</v>
      </c>
    </row>
    <row r="107" spans="1:14" s="3" customFormat="1" ht="17.100000000000001" customHeight="1">
      <c r="A107" s="14"/>
      <c r="B107" s="19" t="s">
        <v>33</v>
      </c>
      <c r="C107" s="16" t="s">
        <v>38</v>
      </c>
      <c r="D107" s="16"/>
      <c r="E107" s="16"/>
      <c r="F107" s="16"/>
      <c r="G107" s="16"/>
      <c r="H107" s="16"/>
      <c r="I107" s="16"/>
      <c r="J107" s="16"/>
      <c r="K107" s="17"/>
      <c r="L107" s="20"/>
      <c r="M107" s="20">
        <v>1.25</v>
      </c>
      <c r="N107" s="14" t="s">
        <v>17</v>
      </c>
    </row>
    <row r="108" spans="1:14" s="3" customFormat="1" ht="17.100000000000001" customHeight="1">
      <c r="A108" s="14"/>
      <c r="B108" s="19" t="s">
        <v>34</v>
      </c>
      <c r="C108" s="16" t="s">
        <v>39</v>
      </c>
      <c r="D108" s="16"/>
      <c r="E108" s="16"/>
      <c r="F108" s="16"/>
      <c r="G108" s="16"/>
      <c r="H108" s="16"/>
      <c r="I108" s="16"/>
      <c r="J108" s="16"/>
      <c r="K108" s="17"/>
      <c r="L108" s="20"/>
      <c r="M108" s="20">
        <v>1.5</v>
      </c>
      <c r="N108" s="14" t="s">
        <v>18</v>
      </c>
    </row>
    <row r="109" spans="1:14" s="3" customFormat="1" ht="17.100000000000001" customHeight="1">
      <c r="A109" s="14"/>
      <c r="B109" s="19" t="s">
        <v>35</v>
      </c>
      <c r="C109" s="16" t="s">
        <v>40</v>
      </c>
      <c r="D109" s="16"/>
      <c r="E109" s="16"/>
      <c r="F109" s="16"/>
      <c r="G109" s="16"/>
      <c r="H109" s="16"/>
      <c r="I109" s="16"/>
      <c r="J109" s="16"/>
      <c r="K109" s="17"/>
      <c r="L109" s="20"/>
      <c r="M109" s="20">
        <v>1.75</v>
      </c>
      <c r="N109" s="14" t="s">
        <v>19</v>
      </c>
    </row>
    <row r="110" spans="1:14" s="3" customFormat="1" ht="17.100000000000001" customHeight="1">
      <c r="A110" s="14"/>
      <c r="B110" s="19" t="s">
        <v>36</v>
      </c>
      <c r="C110" s="16" t="s">
        <v>41</v>
      </c>
      <c r="D110" s="16"/>
      <c r="E110" s="16"/>
      <c r="F110" s="16"/>
      <c r="G110" s="16"/>
      <c r="H110" s="16"/>
      <c r="I110" s="16"/>
      <c r="J110" s="16"/>
      <c r="K110" s="17"/>
      <c r="L110" s="20"/>
      <c r="M110" s="20">
        <v>2</v>
      </c>
      <c r="N110" s="14" t="s">
        <v>20</v>
      </c>
    </row>
    <row r="111" spans="1:14" s="3" customFormat="1" ht="17.100000000000001" customHeight="1">
      <c r="A111" s="14">
        <v>3</v>
      </c>
      <c r="B111" s="15"/>
      <c r="C111" s="16" t="s">
        <v>7</v>
      </c>
      <c r="D111" s="16"/>
      <c r="E111" s="16"/>
      <c r="F111" s="16"/>
      <c r="G111" s="16"/>
      <c r="H111" s="16"/>
      <c r="I111" s="16"/>
      <c r="J111" s="16"/>
      <c r="K111" s="17"/>
      <c r="L111" s="14"/>
      <c r="M111" s="14"/>
      <c r="N111" s="14"/>
    </row>
    <row r="112" spans="1:14" s="3" customFormat="1" ht="17.100000000000001" customHeight="1">
      <c r="A112" s="14"/>
      <c r="B112" s="15"/>
      <c r="C112" s="16"/>
      <c r="D112" s="16"/>
      <c r="E112" s="16"/>
      <c r="F112" s="16"/>
      <c r="G112" s="16"/>
      <c r="H112" s="16"/>
      <c r="I112" s="16"/>
      <c r="J112" s="16"/>
      <c r="K112" s="17"/>
      <c r="L112" s="14"/>
      <c r="M112" s="14"/>
      <c r="N112" s="14"/>
    </row>
    <row r="113" spans="1:14" s="3" customFormat="1" ht="17.100000000000001" customHeight="1">
      <c r="A113" s="14"/>
      <c r="B113" s="15" t="s">
        <v>42</v>
      </c>
      <c r="C113" s="16"/>
      <c r="D113" s="16"/>
      <c r="E113" s="16"/>
      <c r="F113" s="16"/>
      <c r="G113" s="16"/>
      <c r="H113" s="16"/>
      <c r="I113" s="16"/>
      <c r="J113" s="16"/>
      <c r="K113" s="17"/>
      <c r="L113" s="18">
        <v>0.2</v>
      </c>
      <c r="M113" s="18"/>
      <c r="N113" s="14"/>
    </row>
    <row r="114" spans="1:14" s="3" customFormat="1" ht="17.100000000000001" customHeight="1">
      <c r="A114" s="14"/>
      <c r="B114" s="15"/>
      <c r="C114" s="16"/>
      <c r="D114" s="16"/>
      <c r="E114" s="16"/>
      <c r="F114" s="16"/>
      <c r="G114" s="16"/>
      <c r="H114" s="16"/>
      <c r="I114" s="16"/>
      <c r="J114" s="16"/>
      <c r="K114" s="17"/>
      <c r="L114" s="14"/>
      <c r="M114" s="14"/>
      <c r="N114" s="14"/>
    </row>
    <row r="115" spans="1:14" s="3" customFormat="1" ht="17.100000000000001" customHeight="1">
      <c r="A115" s="14"/>
      <c r="B115" s="19" t="s">
        <v>32</v>
      </c>
      <c r="C115" s="16" t="s">
        <v>8</v>
      </c>
      <c r="D115" s="16"/>
      <c r="E115" s="16"/>
      <c r="F115" s="16"/>
      <c r="G115" s="16"/>
      <c r="H115" s="16"/>
      <c r="I115" s="16"/>
      <c r="J115" s="16"/>
      <c r="K115" s="17"/>
      <c r="L115" s="21"/>
      <c r="M115" s="21">
        <v>1</v>
      </c>
      <c r="N115" s="14"/>
    </row>
    <row r="116" spans="1:14" s="3" customFormat="1" ht="17.100000000000001" customHeight="1">
      <c r="A116" s="14">
        <v>4</v>
      </c>
      <c r="B116" s="19" t="s">
        <v>33</v>
      </c>
      <c r="C116" s="16" t="s">
        <v>9</v>
      </c>
      <c r="D116" s="16"/>
      <c r="E116" s="16"/>
      <c r="F116" s="16"/>
      <c r="G116" s="16"/>
      <c r="H116" s="16"/>
      <c r="I116" s="16"/>
      <c r="J116" s="16"/>
      <c r="K116" s="17"/>
      <c r="L116" s="21"/>
      <c r="M116" s="21">
        <v>1.25</v>
      </c>
      <c r="N116" s="14"/>
    </row>
    <row r="117" spans="1:14" s="3" customFormat="1" ht="17.100000000000001" customHeight="1">
      <c r="A117" s="14"/>
      <c r="B117" s="15"/>
      <c r="C117" s="16"/>
      <c r="D117" s="16"/>
      <c r="E117" s="16"/>
      <c r="F117" s="16"/>
      <c r="G117" s="16"/>
      <c r="H117" s="16"/>
      <c r="I117" s="16"/>
      <c r="J117" s="16"/>
      <c r="K117" s="17"/>
      <c r="L117" s="14"/>
      <c r="M117" s="14"/>
      <c r="N117" s="14"/>
    </row>
    <row r="118" spans="1:14" s="3" customFormat="1" ht="17.100000000000001" customHeight="1">
      <c r="A118" s="14"/>
      <c r="B118" s="15"/>
      <c r="C118" s="16"/>
      <c r="D118" s="16"/>
      <c r="E118" s="16"/>
      <c r="F118" s="16"/>
      <c r="G118" s="16"/>
      <c r="H118" s="16"/>
      <c r="I118" s="16"/>
      <c r="J118" s="16"/>
      <c r="K118" s="17"/>
      <c r="L118" s="18"/>
      <c r="M118" s="18"/>
      <c r="N118" s="14"/>
    </row>
    <row r="119" spans="1:14" s="3" customFormat="1" ht="17.100000000000001" customHeight="1">
      <c r="A119" s="14">
        <v>5</v>
      </c>
      <c r="B119" s="15" t="s">
        <v>11</v>
      </c>
      <c r="C119" s="16"/>
      <c r="D119" s="16"/>
      <c r="E119" s="16"/>
      <c r="F119" s="16"/>
      <c r="G119" s="16"/>
      <c r="H119" s="16"/>
      <c r="I119" s="16"/>
      <c r="J119" s="16"/>
      <c r="K119" s="17"/>
      <c r="L119" s="18">
        <v>0.1</v>
      </c>
      <c r="M119" s="18"/>
      <c r="N119" s="14" t="s">
        <v>12</v>
      </c>
    </row>
    <row r="120" spans="1:14" s="3" customFormat="1" ht="43.5" customHeight="1">
      <c r="A120" s="14">
        <v>6</v>
      </c>
      <c r="B120" s="207" t="s">
        <v>29</v>
      </c>
      <c r="C120" s="208"/>
      <c r="D120" s="208"/>
      <c r="E120" s="208"/>
      <c r="F120" s="208"/>
      <c r="G120" s="208"/>
      <c r="H120" s="208"/>
      <c r="I120" s="208"/>
      <c r="J120" s="208"/>
      <c r="K120" s="209"/>
      <c r="L120" s="14"/>
      <c r="M120" s="14"/>
      <c r="N120" s="14"/>
    </row>
    <row r="123" spans="1:14" s="10" customFormat="1" ht="18.75">
      <c r="A123" s="32" t="s">
        <v>44</v>
      </c>
      <c r="B123" s="33"/>
      <c r="C123" s="34"/>
      <c r="D123" s="33"/>
      <c r="E123" s="35"/>
      <c r="F123" s="34"/>
      <c r="G123" s="34"/>
      <c r="H123" s="33"/>
      <c r="I123" s="36"/>
      <c r="J123" s="34"/>
      <c r="K123" s="37"/>
      <c r="L123" s="8"/>
      <c r="M123" s="37"/>
      <c r="N123" s="9"/>
    </row>
    <row r="124" spans="1:14" s="7" customFormat="1">
      <c r="A124" s="210" t="s">
        <v>21</v>
      </c>
      <c r="B124" s="221"/>
      <c r="C124" s="214" t="s">
        <v>10</v>
      </c>
      <c r="D124" s="213"/>
      <c r="E124" s="214" t="s">
        <v>15</v>
      </c>
      <c r="F124" s="212"/>
      <c r="G124" s="212"/>
      <c r="H124" s="213"/>
      <c r="I124" s="214" t="s">
        <v>22</v>
      </c>
      <c r="J124" s="212"/>
      <c r="K124" s="213"/>
      <c r="L124" s="214" t="s">
        <v>11</v>
      </c>
      <c r="M124" s="213"/>
      <c r="N124" s="68" t="s">
        <v>23</v>
      </c>
    </row>
    <row r="125" spans="1:14" s="7" customFormat="1">
      <c r="A125" s="68"/>
      <c r="B125" s="69">
        <v>0.3</v>
      </c>
      <c r="C125" s="68"/>
      <c r="D125" s="69">
        <v>0.2</v>
      </c>
      <c r="E125" s="68"/>
      <c r="F125" s="68"/>
      <c r="G125" s="68"/>
      <c r="H125" s="69">
        <v>0.2</v>
      </c>
      <c r="I125" s="68"/>
      <c r="J125" s="68"/>
      <c r="K125" s="69">
        <v>0.2</v>
      </c>
      <c r="L125" s="68"/>
      <c r="M125" s="69">
        <v>0.1</v>
      </c>
      <c r="N125" s="69">
        <f>+B125+D125+H125+K125+M125</f>
        <v>0.99999999999999989</v>
      </c>
    </row>
    <row r="126" spans="1:14" s="7" customFormat="1">
      <c r="A126" s="24" t="s">
        <v>28</v>
      </c>
      <c r="B126" s="68" t="s">
        <v>59</v>
      </c>
      <c r="C126" s="68" t="s">
        <v>24</v>
      </c>
      <c r="D126" s="68" t="s">
        <v>59</v>
      </c>
      <c r="E126" s="68" t="s">
        <v>27</v>
      </c>
      <c r="F126" s="68" t="s">
        <v>26</v>
      </c>
      <c r="G126" s="68" t="s">
        <v>24</v>
      </c>
      <c r="H126" s="68" t="s">
        <v>59</v>
      </c>
      <c r="I126" s="68" t="s">
        <v>25</v>
      </c>
      <c r="J126" s="68" t="s">
        <v>24</v>
      </c>
      <c r="K126" s="68" t="s">
        <v>59</v>
      </c>
      <c r="L126" s="68" t="s">
        <v>28</v>
      </c>
      <c r="M126" s="68" t="s">
        <v>59</v>
      </c>
      <c r="N126" s="69"/>
    </row>
    <row r="127" spans="1:14" s="61" customFormat="1" ht="15.75">
      <c r="A127" s="25">
        <v>3.9</v>
      </c>
      <c r="B127" s="47">
        <f>A127/$A$86*30</f>
        <v>30</v>
      </c>
      <c r="C127" s="48">
        <v>20</v>
      </c>
      <c r="D127" s="47">
        <f>C127/$C$86*20</f>
        <v>20</v>
      </c>
      <c r="E127" s="49">
        <v>5000000</v>
      </c>
      <c r="F127" s="48" t="str">
        <f t="shared" ref="F127:F132" si="14">IF(E127&lt;=1500000,"A",IF(E127&lt;=2000000,"B",IF(E127&lt;=3500000,"C",IF(E127&lt;=4000000,"D","E"))))</f>
        <v>E</v>
      </c>
      <c r="G127" s="50">
        <v>1</v>
      </c>
      <c r="H127" s="47">
        <f>G127/$G$86*20</f>
        <v>10</v>
      </c>
      <c r="I127" s="51">
        <v>2</v>
      </c>
      <c r="J127" s="50">
        <v>1</v>
      </c>
      <c r="K127" s="51">
        <f>J127/$J$86*20</f>
        <v>16</v>
      </c>
      <c r="L127" s="52">
        <v>50</v>
      </c>
      <c r="M127" s="51">
        <f>L127/$L$86*10</f>
        <v>10</v>
      </c>
      <c r="N127" s="60">
        <f t="shared" ref="N127:N132" si="15">B127+D127+H127+K127+M127</f>
        <v>86</v>
      </c>
    </row>
    <row r="128" spans="1:14" s="61" customFormat="1" ht="15.75">
      <c r="A128" s="25">
        <v>3.7</v>
      </c>
      <c r="B128" s="47">
        <f t="shared" ref="B128:B132" si="16">A128/$A$86*30</f>
        <v>28.461538461538463</v>
      </c>
      <c r="C128" s="48">
        <v>20</v>
      </c>
      <c r="D128" s="47">
        <f t="shared" ref="D128:D132" si="17">C128/$C$86*20</f>
        <v>20</v>
      </c>
      <c r="E128" s="49">
        <v>4000000</v>
      </c>
      <c r="F128" s="48" t="str">
        <f t="shared" si="14"/>
        <v>D</v>
      </c>
      <c r="G128" s="50">
        <v>1.25</v>
      </c>
      <c r="H128" s="47">
        <f t="shared" ref="H128:H132" si="18">G128/$G$86*20</f>
        <v>12.5</v>
      </c>
      <c r="I128" s="51">
        <v>2</v>
      </c>
      <c r="J128" s="50">
        <v>1</v>
      </c>
      <c r="K128" s="51">
        <f t="shared" ref="K128:K132" si="19">J128/$J$86*20</f>
        <v>16</v>
      </c>
      <c r="L128" s="52">
        <v>50</v>
      </c>
      <c r="M128" s="51">
        <f t="shared" ref="M128:M132" si="20">L128/$L$86*10</f>
        <v>10</v>
      </c>
      <c r="N128" s="60">
        <f t="shared" si="15"/>
        <v>86.961538461538467</v>
      </c>
    </row>
    <row r="129" spans="1:14" s="61" customFormat="1" ht="15.75">
      <c r="A129" s="25">
        <v>3.6</v>
      </c>
      <c r="B129" s="47">
        <f t="shared" si="16"/>
        <v>27.692307692307693</v>
      </c>
      <c r="C129" s="48">
        <v>20</v>
      </c>
      <c r="D129" s="47">
        <f t="shared" si="17"/>
        <v>20</v>
      </c>
      <c r="E129" s="49">
        <v>3900000</v>
      </c>
      <c r="F129" s="48" t="str">
        <f t="shared" si="14"/>
        <v>D</v>
      </c>
      <c r="G129" s="50">
        <v>1.25</v>
      </c>
      <c r="H129" s="47">
        <f t="shared" si="18"/>
        <v>12.5</v>
      </c>
      <c r="I129" s="51">
        <v>2</v>
      </c>
      <c r="J129" s="50">
        <v>1</v>
      </c>
      <c r="K129" s="51">
        <f t="shared" si="19"/>
        <v>16</v>
      </c>
      <c r="L129" s="52">
        <v>50</v>
      </c>
      <c r="M129" s="51">
        <f t="shared" si="20"/>
        <v>10</v>
      </c>
      <c r="N129" s="60">
        <f t="shared" si="15"/>
        <v>86.192307692307693</v>
      </c>
    </row>
    <row r="130" spans="1:14" s="61" customFormat="1" ht="15.75">
      <c r="A130" s="25">
        <v>3.4</v>
      </c>
      <c r="B130" s="47">
        <f t="shared" si="16"/>
        <v>26.153846153846153</v>
      </c>
      <c r="C130" s="48">
        <v>20</v>
      </c>
      <c r="D130" s="47">
        <f t="shared" si="17"/>
        <v>20</v>
      </c>
      <c r="E130" s="49">
        <v>3500000</v>
      </c>
      <c r="F130" s="48" t="str">
        <f t="shared" si="14"/>
        <v>C</v>
      </c>
      <c r="G130" s="50">
        <v>1.5</v>
      </c>
      <c r="H130" s="47">
        <f t="shared" si="18"/>
        <v>15</v>
      </c>
      <c r="I130" s="51">
        <v>2</v>
      </c>
      <c r="J130" s="50">
        <v>1</v>
      </c>
      <c r="K130" s="51">
        <f t="shared" si="19"/>
        <v>16</v>
      </c>
      <c r="L130" s="52">
        <v>50</v>
      </c>
      <c r="M130" s="51">
        <f t="shared" si="20"/>
        <v>10</v>
      </c>
      <c r="N130" s="60">
        <f t="shared" si="15"/>
        <v>87.15384615384616</v>
      </c>
    </row>
    <row r="131" spans="1:14" s="61" customFormat="1" ht="15.75">
      <c r="A131" s="25">
        <v>3</v>
      </c>
      <c r="B131" s="47">
        <f t="shared" si="16"/>
        <v>23.076923076923077</v>
      </c>
      <c r="C131" s="48">
        <v>20</v>
      </c>
      <c r="D131" s="47">
        <f t="shared" si="17"/>
        <v>20</v>
      </c>
      <c r="E131" s="49">
        <v>2000000</v>
      </c>
      <c r="F131" s="48" t="str">
        <f t="shared" si="14"/>
        <v>B</v>
      </c>
      <c r="G131" s="50">
        <v>1.75</v>
      </c>
      <c r="H131" s="47">
        <f t="shared" si="18"/>
        <v>17.5</v>
      </c>
      <c r="I131" s="51">
        <v>2</v>
      </c>
      <c r="J131" s="50">
        <v>1</v>
      </c>
      <c r="K131" s="51">
        <f t="shared" si="19"/>
        <v>16</v>
      </c>
      <c r="L131" s="52">
        <v>50</v>
      </c>
      <c r="M131" s="51">
        <f t="shared" si="20"/>
        <v>10</v>
      </c>
      <c r="N131" s="60">
        <f t="shared" si="15"/>
        <v>86.57692307692308</v>
      </c>
    </row>
    <row r="132" spans="1:14" s="61" customFormat="1" ht="15.75">
      <c r="A132" s="38">
        <v>2.9</v>
      </c>
      <c r="B132" s="47">
        <f t="shared" si="16"/>
        <v>22.307692307692307</v>
      </c>
      <c r="C132" s="48">
        <v>20</v>
      </c>
      <c r="D132" s="47">
        <f t="shared" si="17"/>
        <v>20</v>
      </c>
      <c r="E132" s="53">
        <v>1000000</v>
      </c>
      <c r="F132" s="54" t="str">
        <f t="shared" si="14"/>
        <v>A</v>
      </c>
      <c r="G132" s="55">
        <v>2</v>
      </c>
      <c r="H132" s="47">
        <f t="shared" si="18"/>
        <v>20</v>
      </c>
      <c r="I132" s="56">
        <v>4</v>
      </c>
      <c r="J132" s="55">
        <v>1.25</v>
      </c>
      <c r="K132" s="51">
        <f t="shared" si="19"/>
        <v>20</v>
      </c>
      <c r="L132" s="57">
        <v>50</v>
      </c>
      <c r="M132" s="51">
        <f t="shared" si="20"/>
        <v>10</v>
      </c>
      <c r="N132" s="62">
        <f t="shared" si="15"/>
        <v>92.307692307692307</v>
      </c>
    </row>
    <row r="133" spans="1:14" s="7" customFormat="1" ht="15.75">
      <c r="A133" s="63">
        <f>MAX(A127:A132)</f>
        <v>3.9</v>
      </c>
      <c r="B133" s="64"/>
      <c r="C133" s="65">
        <f>MAX(C127:C132)</f>
        <v>20</v>
      </c>
      <c r="D133" s="64"/>
      <c r="E133" s="66"/>
      <c r="F133" s="65"/>
      <c r="G133" s="65">
        <f>MAX(G127:G132)</f>
        <v>2</v>
      </c>
      <c r="H133" s="64"/>
      <c r="I133" s="58"/>
      <c r="J133" s="65">
        <f>MAX(J128:J132)</f>
        <v>1.25</v>
      </c>
      <c r="K133" s="58"/>
      <c r="L133" s="67">
        <f>MAX(L127:L132)</f>
        <v>50</v>
      </c>
      <c r="M133" s="58"/>
      <c r="N133" s="59"/>
    </row>
    <row r="135" spans="1:14">
      <c r="B135" s="44" t="s">
        <v>65</v>
      </c>
    </row>
    <row r="136" spans="1:14">
      <c r="B136" s="215" t="s">
        <v>60</v>
      </c>
      <c r="C136" s="217" t="s">
        <v>61</v>
      </c>
      <c r="D136" s="80" t="s">
        <v>62</v>
      </c>
      <c r="E136" s="219" t="s">
        <v>64</v>
      </c>
    </row>
    <row r="137" spans="1:14">
      <c r="B137" s="216"/>
      <c r="C137" s="218"/>
      <c r="D137" s="79" t="s">
        <v>63</v>
      </c>
      <c r="E137" s="220"/>
    </row>
    <row r="139" spans="1:14">
      <c r="A139" s="44" t="s">
        <v>46</v>
      </c>
    </row>
    <row r="140" spans="1:14">
      <c r="A140" s="44">
        <v>1</v>
      </c>
      <c r="B140" s="44" t="s">
        <v>66</v>
      </c>
    </row>
    <row r="141" spans="1:14">
      <c r="A141" s="44">
        <v>2</v>
      </c>
      <c r="B141" s="44" t="s">
        <v>47</v>
      </c>
    </row>
    <row r="142" spans="1:14">
      <c r="A142" s="44">
        <v>3</v>
      </c>
      <c r="B142" s="44" t="s">
        <v>48</v>
      </c>
    </row>
    <row r="144" spans="1:14">
      <c r="A144" s="44" t="s">
        <v>49</v>
      </c>
    </row>
    <row r="145" spans="1:14">
      <c r="A145" s="44">
        <v>1</v>
      </c>
      <c r="B145" s="44" t="s">
        <v>50</v>
      </c>
      <c r="D145" s="44" t="s">
        <v>51</v>
      </c>
      <c r="E145" s="44">
        <v>190</v>
      </c>
    </row>
    <row r="147" spans="1:14">
      <c r="C147" s="44" t="s">
        <v>52</v>
      </c>
      <c r="D147" s="44" t="s">
        <v>51</v>
      </c>
      <c r="E147" s="44">
        <v>95</v>
      </c>
      <c r="G147"/>
      <c r="H147"/>
      <c r="I147"/>
      <c r="J147"/>
      <c r="K147"/>
      <c r="L147"/>
      <c r="M147"/>
      <c r="N147"/>
    </row>
    <row r="148" spans="1:14">
      <c r="C148" s="44" t="s">
        <v>53</v>
      </c>
      <c r="D148" s="44" t="s">
        <v>51</v>
      </c>
      <c r="E148" s="44">
        <v>95</v>
      </c>
      <c r="G148"/>
      <c r="H148"/>
      <c r="I148"/>
      <c r="J148"/>
      <c r="K148"/>
      <c r="L148"/>
      <c r="M148"/>
      <c r="N148"/>
    </row>
    <row r="150" spans="1:14">
      <c r="A150" s="44">
        <v>2</v>
      </c>
      <c r="B150" s="44" t="s">
        <v>54</v>
      </c>
      <c r="D150" s="44" t="s">
        <v>51</v>
      </c>
      <c r="E150" s="44">
        <v>40</v>
      </c>
      <c r="G150"/>
      <c r="H150"/>
      <c r="I150"/>
      <c r="J150"/>
      <c r="K150"/>
      <c r="L150"/>
      <c r="M150"/>
      <c r="N150"/>
    </row>
    <row r="151" spans="1:14">
      <c r="F151" s="44">
        <f>E150+E145</f>
        <v>230</v>
      </c>
      <c r="G151"/>
      <c r="H151"/>
      <c r="I151"/>
      <c r="J151"/>
      <c r="K151"/>
      <c r="L151"/>
      <c r="M151"/>
      <c r="N151"/>
    </row>
    <row r="153" spans="1:14">
      <c r="A153" s="44" t="s">
        <v>55</v>
      </c>
      <c r="G153"/>
      <c r="H153"/>
      <c r="I153"/>
      <c r="J153"/>
      <c r="K153"/>
      <c r="L153"/>
      <c r="M153"/>
      <c r="N153"/>
    </row>
    <row r="154" spans="1:14">
      <c r="A154" s="44">
        <v>1</v>
      </c>
      <c r="B154" s="44" t="s">
        <v>56</v>
      </c>
      <c r="D154" s="44" t="s">
        <v>58</v>
      </c>
      <c r="E154" s="46">
        <v>350000</v>
      </c>
      <c r="G154"/>
      <c r="H154"/>
      <c r="I154"/>
      <c r="J154"/>
      <c r="K154"/>
      <c r="L154"/>
      <c r="M154"/>
      <c r="N154"/>
    </row>
    <row r="155" spans="1:14">
      <c r="A155" s="44">
        <v>2</v>
      </c>
      <c r="B155" s="44" t="s">
        <v>57</v>
      </c>
      <c r="D155" s="44" t="s">
        <v>58</v>
      </c>
      <c r="E155" s="46">
        <v>200000</v>
      </c>
      <c r="G155"/>
      <c r="H155"/>
      <c r="I155"/>
      <c r="J155"/>
      <c r="K155"/>
      <c r="L155"/>
      <c r="M155"/>
      <c r="N155"/>
    </row>
  </sheetData>
  <mergeCells count="30">
    <mergeCell ref="L124:M124"/>
    <mergeCell ref="B136:B137"/>
    <mergeCell ref="C136:C137"/>
    <mergeCell ref="E136:E137"/>
    <mergeCell ref="B98:K98"/>
    <mergeCell ref="B120:K120"/>
    <mergeCell ref="A124:B124"/>
    <mergeCell ref="C124:D124"/>
    <mergeCell ref="E124:H124"/>
    <mergeCell ref="I124:K124"/>
    <mergeCell ref="B89:B90"/>
    <mergeCell ref="C89:C90"/>
    <mergeCell ref="E89:E90"/>
    <mergeCell ref="L31:M31"/>
    <mergeCell ref="B45:B46"/>
    <mergeCell ref="C45:C46"/>
    <mergeCell ref="E45:E46"/>
    <mergeCell ref="B51:K51"/>
    <mergeCell ref="B74:K74"/>
    <mergeCell ref="A77:B77"/>
    <mergeCell ref="C77:D77"/>
    <mergeCell ref="E77:H77"/>
    <mergeCell ref="I77:K77"/>
    <mergeCell ref="L77:M77"/>
    <mergeCell ref="B3:K3"/>
    <mergeCell ref="B27:K27"/>
    <mergeCell ref="A31:B31"/>
    <mergeCell ref="C31:D31"/>
    <mergeCell ref="E31:H31"/>
    <mergeCell ref="I31:K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="130" zoomScaleNormal="130" workbookViewId="0">
      <selection activeCell="H32" sqref="H32"/>
    </sheetView>
  </sheetViews>
  <sheetFormatPr defaultRowHeight="12.75"/>
  <cols>
    <col min="1" max="1" width="9" style="87" customWidth="1"/>
    <col min="2" max="2" width="6.85546875" style="87" customWidth="1"/>
    <col min="3" max="3" width="5.85546875" style="87" customWidth="1"/>
    <col min="4" max="4" width="4.140625" style="87" customWidth="1"/>
    <col min="5" max="5" width="6.42578125" style="87" customWidth="1"/>
    <col min="6" max="6" width="7" style="87" customWidth="1"/>
    <col min="7" max="8" width="7.140625" style="88" customWidth="1"/>
    <col min="9" max="10" width="7.140625" style="89" customWidth="1"/>
    <col min="11" max="11" width="7.140625" style="90" customWidth="1"/>
    <col min="12" max="16384" width="9.140625" style="90"/>
  </cols>
  <sheetData>
    <row r="1" spans="1:11">
      <c r="A1" s="222" t="s">
        <v>121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1">
      <c r="A2" s="222" t="s">
        <v>73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ht="13.5" thickBot="1"/>
    <row r="4" spans="1:11" s="199" customFormat="1" ht="18" customHeight="1">
      <c r="A4" s="223" t="s">
        <v>120</v>
      </c>
      <c r="B4" s="225" t="s">
        <v>74</v>
      </c>
      <c r="C4" s="226"/>
      <c r="D4" s="226"/>
      <c r="E4" s="226"/>
      <c r="F4" s="227"/>
      <c r="G4" s="225" t="s">
        <v>80</v>
      </c>
      <c r="H4" s="226"/>
      <c r="I4" s="228"/>
      <c r="J4" s="227"/>
      <c r="K4" s="229" t="s">
        <v>79</v>
      </c>
    </row>
    <row r="5" spans="1:11" s="199" customFormat="1" ht="18" customHeight="1" thickBot="1">
      <c r="A5" s="224"/>
      <c r="B5" s="149" t="s">
        <v>70</v>
      </c>
      <c r="C5" s="150" t="s">
        <v>71</v>
      </c>
      <c r="D5" s="150" t="s">
        <v>72</v>
      </c>
      <c r="E5" s="150" t="s">
        <v>78</v>
      </c>
      <c r="F5" s="151" t="s">
        <v>75</v>
      </c>
      <c r="G5" s="231" t="s">
        <v>52</v>
      </c>
      <c r="H5" s="232"/>
      <c r="I5" s="231" t="s">
        <v>85</v>
      </c>
      <c r="J5" s="233"/>
      <c r="K5" s="230"/>
    </row>
    <row r="6" spans="1:11" s="199" customFormat="1" ht="13.5" customHeight="1">
      <c r="A6" s="107" t="s">
        <v>102</v>
      </c>
      <c r="B6" s="108"/>
      <c r="C6" s="108"/>
      <c r="D6" s="108"/>
      <c r="E6" s="108"/>
      <c r="F6" s="108"/>
      <c r="G6" s="109"/>
      <c r="H6" s="109"/>
      <c r="I6" s="109"/>
      <c r="J6" s="109"/>
      <c r="K6" s="110"/>
    </row>
    <row r="7" spans="1:11" ht="15" customHeight="1">
      <c r="A7" s="101" t="s">
        <v>87</v>
      </c>
      <c r="B7" s="102">
        <v>75</v>
      </c>
      <c r="C7" s="103">
        <v>52</v>
      </c>
      <c r="D7" s="104" t="s">
        <v>101</v>
      </c>
      <c r="E7" s="117">
        <f>SUM(B7:D7)</f>
        <v>127</v>
      </c>
      <c r="F7" s="195">
        <f>E7</f>
        <v>127</v>
      </c>
      <c r="G7" s="196">
        <f>(F7/$F$26)*196</f>
        <v>8.5953038674033149</v>
      </c>
      <c r="H7" s="198">
        <v>9</v>
      </c>
      <c r="I7" s="196">
        <f>(F7/$F$26)*75</f>
        <v>3.2890193370165743</v>
      </c>
      <c r="J7" s="198">
        <v>3</v>
      </c>
      <c r="K7" s="194">
        <f>H7+J7</f>
        <v>12</v>
      </c>
    </row>
    <row r="8" spans="1:11">
      <c r="A8" s="93" t="s">
        <v>88</v>
      </c>
      <c r="B8" s="94">
        <v>118</v>
      </c>
      <c r="C8" s="95">
        <v>79</v>
      </c>
      <c r="D8" s="95">
        <v>74</v>
      </c>
      <c r="E8" s="118">
        <f t="shared" ref="E8:E25" si="0">SUM(B8:D8)</f>
        <v>271</v>
      </c>
      <c r="F8" s="195">
        <f>E8</f>
        <v>271</v>
      </c>
      <c r="G8" s="196">
        <f>(F8/$F$26)*196</f>
        <v>18.341160220994475</v>
      </c>
      <c r="H8" s="198">
        <v>18</v>
      </c>
      <c r="I8" s="196">
        <f>(F8/$F$26)*75</f>
        <v>7.0183011049723758</v>
      </c>
      <c r="J8" s="198">
        <v>7</v>
      </c>
      <c r="K8" s="194">
        <f>H8+J8</f>
        <v>25</v>
      </c>
    </row>
    <row r="9" spans="1:11">
      <c r="A9" s="111" t="s">
        <v>103</v>
      </c>
      <c r="B9" s="112"/>
      <c r="C9" s="112"/>
      <c r="D9" s="112"/>
      <c r="E9" s="112"/>
      <c r="F9" s="112"/>
      <c r="G9" s="113"/>
      <c r="H9" s="114"/>
      <c r="I9" s="113"/>
      <c r="J9" s="114"/>
      <c r="K9" s="116"/>
    </row>
    <row r="10" spans="1:11" ht="15" customHeight="1">
      <c r="A10" s="93" t="s">
        <v>89</v>
      </c>
      <c r="B10" s="94">
        <v>110</v>
      </c>
      <c r="C10" s="95">
        <v>76</v>
      </c>
      <c r="D10" s="100" t="s">
        <v>101</v>
      </c>
      <c r="E10" s="118">
        <f t="shared" si="0"/>
        <v>186</v>
      </c>
      <c r="F10" s="195">
        <f t="shared" ref="F10:F11" si="1">E10</f>
        <v>186</v>
      </c>
      <c r="G10" s="196">
        <f>(F10/$F$26)*196</f>
        <v>12.588397790055248</v>
      </c>
      <c r="H10" s="197">
        <v>13</v>
      </c>
      <c r="I10" s="196">
        <f>(F10/$F$26)*75</f>
        <v>4.8169889502762429</v>
      </c>
      <c r="J10" s="197">
        <v>5</v>
      </c>
      <c r="K10" s="194">
        <f>H10+J10</f>
        <v>18</v>
      </c>
    </row>
    <row r="11" spans="1:11">
      <c r="A11" s="93" t="s">
        <v>90</v>
      </c>
      <c r="B11" s="94">
        <v>74</v>
      </c>
      <c r="C11" s="95">
        <v>54</v>
      </c>
      <c r="D11" s="100" t="s">
        <v>101</v>
      </c>
      <c r="E11" s="118">
        <f t="shared" si="0"/>
        <v>128</v>
      </c>
      <c r="F11" s="195">
        <f t="shared" si="1"/>
        <v>128</v>
      </c>
      <c r="G11" s="196">
        <f>(F11/$F$26)*196</f>
        <v>8.6629834254143638</v>
      </c>
      <c r="H11" s="197">
        <v>9</v>
      </c>
      <c r="I11" s="196">
        <f>(F11/$F$26)*75</f>
        <v>3.3149171270718232</v>
      </c>
      <c r="J11" s="197">
        <v>3</v>
      </c>
      <c r="K11" s="194">
        <f>H11+J11</f>
        <v>12</v>
      </c>
    </row>
    <row r="12" spans="1:11">
      <c r="A12" s="111" t="s">
        <v>104</v>
      </c>
      <c r="B12" s="112"/>
      <c r="C12" s="112"/>
      <c r="D12" s="112"/>
      <c r="E12" s="112"/>
      <c r="F12" s="112"/>
      <c r="G12" s="113"/>
      <c r="H12" s="114"/>
      <c r="I12" s="113"/>
      <c r="J12" s="114"/>
      <c r="K12" s="116"/>
    </row>
    <row r="13" spans="1:11" ht="15" customHeight="1">
      <c r="A13" s="93" t="s">
        <v>91</v>
      </c>
      <c r="B13" s="94">
        <v>111</v>
      </c>
      <c r="C13" s="95">
        <v>79</v>
      </c>
      <c r="D13" s="100" t="s">
        <v>101</v>
      </c>
      <c r="E13" s="118">
        <f t="shared" si="0"/>
        <v>190</v>
      </c>
      <c r="F13" s="195">
        <f t="shared" ref="F13:F15" si="2">E13</f>
        <v>190</v>
      </c>
      <c r="G13" s="196">
        <f>(F13/$F$26)*196</f>
        <v>12.859116022099448</v>
      </c>
      <c r="H13" s="197">
        <v>13</v>
      </c>
      <c r="I13" s="196">
        <f>(F13/$F$26)*75</f>
        <v>4.9205801104972373</v>
      </c>
      <c r="J13" s="197">
        <v>5</v>
      </c>
      <c r="K13" s="194">
        <f>H13+J13</f>
        <v>18</v>
      </c>
    </row>
    <row r="14" spans="1:11">
      <c r="A14" s="93" t="s">
        <v>92</v>
      </c>
      <c r="B14" s="94">
        <v>82</v>
      </c>
      <c r="C14" s="95">
        <v>77</v>
      </c>
      <c r="D14" s="100" t="s">
        <v>101</v>
      </c>
      <c r="E14" s="118">
        <f t="shared" si="0"/>
        <v>159</v>
      </c>
      <c r="F14" s="195">
        <f t="shared" si="2"/>
        <v>159</v>
      </c>
      <c r="G14" s="196">
        <f t="shared" ref="G14" si="3">(F14/$F$26)*196</f>
        <v>10.761049723756905</v>
      </c>
      <c r="H14" s="197">
        <v>11</v>
      </c>
      <c r="I14" s="196">
        <f t="shared" ref="I14:I15" si="4">(F14/$F$26)*75</f>
        <v>4.11774861878453</v>
      </c>
      <c r="J14" s="197">
        <v>4</v>
      </c>
      <c r="K14" s="194">
        <f t="shared" ref="K14:K15" si="5">H14+J14</f>
        <v>15</v>
      </c>
    </row>
    <row r="15" spans="1:11">
      <c r="A15" s="93" t="s">
        <v>100</v>
      </c>
      <c r="B15" s="100">
        <v>38</v>
      </c>
      <c r="C15" s="100" t="s">
        <v>101</v>
      </c>
      <c r="D15" s="100" t="s">
        <v>101</v>
      </c>
      <c r="E15" s="118">
        <f t="shared" si="0"/>
        <v>38</v>
      </c>
      <c r="F15" s="195">
        <f t="shared" si="2"/>
        <v>38</v>
      </c>
      <c r="G15" s="196">
        <f>(F15/$F$26)*196</f>
        <v>2.5718232044198892</v>
      </c>
      <c r="H15" s="197">
        <v>2</v>
      </c>
      <c r="I15" s="196">
        <f t="shared" si="4"/>
        <v>0.98411602209944748</v>
      </c>
      <c r="J15" s="197">
        <v>1</v>
      </c>
      <c r="K15" s="194">
        <f t="shared" si="5"/>
        <v>3</v>
      </c>
    </row>
    <row r="16" spans="1:11">
      <c r="A16" s="111" t="s">
        <v>105</v>
      </c>
      <c r="B16" s="112"/>
      <c r="C16" s="112"/>
      <c r="D16" s="112"/>
      <c r="E16" s="112"/>
      <c r="F16" s="112"/>
      <c r="G16" s="113"/>
      <c r="H16" s="114"/>
      <c r="I16" s="113"/>
      <c r="J16" s="114"/>
      <c r="K16" s="116"/>
    </row>
    <row r="17" spans="1:12" ht="15" customHeight="1">
      <c r="A17" s="93" t="s">
        <v>93</v>
      </c>
      <c r="B17" s="94">
        <v>142</v>
      </c>
      <c r="C17" s="95">
        <v>76</v>
      </c>
      <c r="D17" s="100" t="s">
        <v>101</v>
      </c>
      <c r="E17" s="118">
        <f t="shared" si="0"/>
        <v>218</v>
      </c>
      <c r="F17" s="195">
        <f t="shared" ref="F17:F18" si="6">E17</f>
        <v>218</v>
      </c>
      <c r="G17" s="196">
        <f>(F17/$F$26)*196</f>
        <v>14.75414364640884</v>
      </c>
      <c r="H17" s="197">
        <v>15</v>
      </c>
      <c r="I17" s="196">
        <f>(F17/$F$26)*75</f>
        <v>5.6457182320441994</v>
      </c>
      <c r="J17" s="197">
        <v>6</v>
      </c>
      <c r="K17" s="194">
        <f>H17+J17</f>
        <v>21</v>
      </c>
    </row>
    <row r="18" spans="1:12">
      <c r="A18" s="93" t="s">
        <v>94</v>
      </c>
      <c r="B18" s="94">
        <v>168</v>
      </c>
      <c r="C18" s="95">
        <v>100</v>
      </c>
      <c r="D18" s="95">
        <v>103</v>
      </c>
      <c r="E18" s="118">
        <f t="shared" si="0"/>
        <v>371</v>
      </c>
      <c r="F18" s="195">
        <f t="shared" si="6"/>
        <v>371</v>
      </c>
      <c r="G18" s="196">
        <f>(F18/$F$26)*196</f>
        <v>25.10911602209945</v>
      </c>
      <c r="H18" s="197">
        <v>25</v>
      </c>
      <c r="I18" s="196">
        <f>(F18/$F$26)*75</f>
        <v>9.6080801104972391</v>
      </c>
      <c r="J18" s="197">
        <v>10</v>
      </c>
      <c r="K18" s="194">
        <f>H18+J18</f>
        <v>35</v>
      </c>
    </row>
    <row r="19" spans="1:12">
      <c r="A19" s="111" t="s">
        <v>106</v>
      </c>
      <c r="B19" s="112"/>
      <c r="C19" s="112"/>
      <c r="D19" s="112"/>
      <c r="E19" s="112"/>
      <c r="F19" s="112"/>
      <c r="G19" s="113"/>
      <c r="H19" s="114"/>
      <c r="I19" s="113"/>
      <c r="J19" s="114"/>
      <c r="K19" s="116"/>
    </row>
    <row r="20" spans="1:12" ht="15" customHeight="1">
      <c r="A20" s="93" t="s">
        <v>95</v>
      </c>
      <c r="B20" s="94">
        <v>144</v>
      </c>
      <c r="C20" s="95">
        <v>101</v>
      </c>
      <c r="D20" s="100" t="s">
        <v>101</v>
      </c>
      <c r="E20" s="118">
        <f t="shared" si="0"/>
        <v>245</v>
      </c>
      <c r="F20" s="195">
        <f t="shared" ref="F20:F21" si="7">E20</f>
        <v>245</v>
      </c>
      <c r="G20" s="196">
        <f>(F20/$F$26)*196</f>
        <v>16.581491712707184</v>
      </c>
      <c r="H20" s="197">
        <v>16</v>
      </c>
      <c r="I20" s="196">
        <f>(F20/$F$26)*75</f>
        <v>6.3449585635359114</v>
      </c>
      <c r="J20" s="197">
        <v>6</v>
      </c>
      <c r="K20" s="194">
        <f>H20+J20</f>
        <v>22</v>
      </c>
    </row>
    <row r="21" spans="1:12">
      <c r="A21" s="93" t="s">
        <v>96</v>
      </c>
      <c r="B21" s="94">
        <v>142</v>
      </c>
      <c r="C21" s="95">
        <v>78</v>
      </c>
      <c r="D21" s="100">
        <v>75</v>
      </c>
      <c r="E21" s="118">
        <f t="shared" si="0"/>
        <v>295</v>
      </c>
      <c r="F21" s="195">
        <f t="shared" si="7"/>
        <v>295</v>
      </c>
      <c r="G21" s="196">
        <f>(F21/$F$26)*196</f>
        <v>19.965469613259668</v>
      </c>
      <c r="H21" s="197">
        <v>20</v>
      </c>
      <c r="I21" s="196">
        <f>(F21/$F$26)*75</f>
        <v>7.6398480662983426</v>
      </c>
      <c r="J21" s="197">
        <v>8</v>
      </c>
      <c r="K21" s="194">
        <f>H21+J21</f>
        <v>28</v>
      </c>
    </row>
    <row r="22" spans="1:12">
      <c r="A22" s="111" t="s">
        <v>107</v>
      </c>
      <c r="B22" s="112"/>
      <c r="C22" s="112"/>
      <c r="D22" s="112"/>
      <c r="E22" s="112"/>
      <c r="F22" s="112"/>
      <c r="G22" s="113"/>
      <c r="H22" s="114"/>
      <c r="I22" s="113"/>
      <c r="J22" s="114"/>
      <c r="K22" s="116"/>
    </row>
    <row r="23" spans="1:12" ht="15" customHeight="1">
      <c r="A23" s="93" t="s">
        <v>97</v>
      </c>
      <c r="B23" s="94">
        <v>52</v>
      </c>
      <c r="C23" s="95">
        <v>51</v>
      </c>
      <c r="D23" s="100" t="s">
        <v>101</v>
      </c>
      <c r="E23" s="118">
        <f t="shared" si="0"/>
        <v>103</v>
      </c>
      <c r="F23" s="195">
        <f t="shared" ref="F23:F25" si="8">E23</f>
        <v>103</v>
      </c>
      <c r="G23" s="196">
        <f>(F23/$F$26)*196</f>
        <v>6.9709944751381219</v>
      </c>
      <c r="H23" s="197">
        <v>7</v>
      </c>
      <c r="I23" s="196">
        <f>(F23/$F$26)*75</f>
        <v>2.6674723756906076</v>
      </c>
      <c r="J23" s="197">
        <v>3</v>
      </c>
      <c r="K23" s="194">
        <f>H23+J23</f>
        <v>10</v>
      </c>
    </row>
    <row r="24" spans="1:12">
      <c r="A24" s="93" t="s">
        <v>98</v>
      </c>
      <c r="B24" s="94">
        <v>145</v>
      </c>
      <c r="C24" s="95">
        <v>109</v>
      </c>
      <c r="D24" s="100" t="s">
        <v>101</v>
      </c>
      <c r="E24" s="118">
        <f t="shared" si="0"/>
        <v>254</v>
      </c>
      <c r="F24" s="195">
        <f t="shared" si="8"/>
        <v>254</v>
      </c>
      <c r="G24" s="196">
        <f t="shared" ref="G24:G25" si="9">(F24/$F$26)*196</f>
        <v>17.19060773480663</v>
      </c>
      <c r="H24" s="197">
        <v>17</v>
      </c>
      <c r="I24" s="196">
        <f t="shared" ref="I24:I25" si="10">(F24/$F$26)*75</f>
        <v>6.5780386740331487</v>
      </c>
      <c r="J24" s="197">
        <v>6</v>
      </c>
      <c r="K24" s="194">
        <f t="shared" ref="K24:K25" si="11">H24+J24</f>
        <v>23</v>
      </c>
    </row>
    <row r="25" spans="1:12" ht="13.5" thickBot="1">
      <c r="A25" s="96" t="s">
        <v>99</v>
      </c>
      <c r="B25" s="97">
        <v>112</v>
      </c>
      <c r="C25" s="98">
        <v>101</v>
      </c>
      <c r="D25" s="98">
        <v>98</v>
      </c>
      <c r="E25" s="92">
        <f t="shared" si="0"/>
        <v>311</v>
      </c>
      <c r="F25" s="195">
        <f t="shared" si="8"/>
        <v>311</v>
      </c>
      <c r="G25" s="196">
        <f t="shared" si="9"/>
        <v>21.048342541436462</v>
      </c>
      <c r="H25" s="197">
        <v>21</v>
      </c>
      <c r="I25" s="196">
        <f t="shared" si="10"/>
        <v>8.0542127071823195</v>
      </c>
      <c r="J25" s="197">
        <v>8</v>
      </c>
      <c r="K25" s="194">
        <f t="shared" si="11"/>
        <v>29</v>
      </c>
    </row>
    <row r="26" spans="1:12" ht="19.5" customHeight="1" thickBot="1">
      <c r="A26" s="187"/>
      <c r="B26" s="188"/>
      <c r="C26" s="188"/>
      <c r="D26" s="188"/>
      <c r="E26" s="189" t="s">
        <v>84</v>
      </c>
      <c r="F26" s="189">
        <f>SUM(F7:F25)</f>
        <v>2896</v>
      </c>
      <c r="G26" s="193" t="s">
        <v>108</v>
      </c>
      <c r="H26" s="191">
        <f>SUM(H7:H25)</f>
        <v>196</v>
      </c>
      <c r="I26" s="193" t="s">
        <v>108</v>
      </c>
      <c r="J26" s="191">
        <f>SUM(J7:J25)</f>
        <v>75</v>
      </c>
      <c r="K26" s="191">
        <f>SUM(K7:K24)</f>
        <v>242</v>
      </c>
    </row>
    <row r="27" spans="1:12" ht="26.25" customHeight="1"/>
    <row r="28" spans="1:12">
      <c r="H28" s="253" t="s">
        <v>122</v>
      </c>
      <c r="I28" s="253"/>
      <c r="J28" s="253"/>
      <c r="K28" s="192"/>
      <c r="L28" s="192"/>
    </row>
    <row r="29" spans="1:12">
      <c r="H29" s="253" t="s">
        <v>81</v>
      </c>
      <c r="I29" s="253"/>
      <c r="J29" s="253"/>
      <c r="K29" s="192"/>
      <c r="L29" s="192"/>
    </row>
    <row r="30" spans="1:12">
      <c r="H30" s="253"/>
      <c r="I30" s="253"/>
      <c r="J30" s="253"/>
      <c r="K30" s="192"/>
      <c r="L30" s="192"/>
    </row>
    <row r="31" spans="1:12">
      <c r="H31" s="253"/>
      <c r="I31" s="253"/>
      <c r="J31" s="253"/>
      <c r="K31" s="192"/>
      <c r="L31" s="192"/>
    </row>
    <row r="32" spans="1:12">
      <c r="H32" s="253"/>
      <c r="I32" s="253"/>
      <c r="J32" s="253"/>
      <c r="K32" s="192"/>
      <c r="L32" s="192"/>
    </row>
    <row r="33" spans="8:12">
      <c r="H33" s="254" t="s">
        <v>123</v>
      </c>
      <c r="I33" s="253"/>
      <c r="J33" s="253"/>
      <c r="K33" s="192"/>
      <c r="L33" s="192"/>
    </row>
    <row r="34" spans="8:12">
      <c r="H34" s="253" t="s">
        <v>83</v>
      </c>
      <c r="I34" s="253"/>
      <c r="J34" s="253"/>
      <c r="K34" s="192"/>
      <c r="L34" s="192"/>
    </row>
    <row r="35" spans="8:12">
      <c r="H35" s="253"/>
      <c r="I35" s="253"/>
      <c r="J35" s="253"/>
      <c r="K35" s="192"/>
      <c r="L35" s="192"/>
    </row>
    <row r="36" spans="8:12">
      <c r="H36" s="253"/>
      <c r="I36" s="253"/>
      <c r="J36" s="253"/>
      <c r="K36" s="192"/>
      <c r="L36" s="192"/>
    </row>
  </sheetData>
  <mergeCells count="8">
    <mergeCell ref="A1:K1"/>
    <mergeCell ref="A2:K2"/>
    <mergeCell ref="A4:A5"/>
    <mergeCell ref="B4:F4"/>
    <mergeCell ref="G4:J4"/>
    <mergeCell ref="K4:K5"/>
    <mergeCell ref="G5:H5"/>
    <mergeCell ref="I5:J5"/>
  </mergeCells>
  <pageMargins left="0.93" right="0.7" top="0.75" bottom="0.75" header="0.3" footer="0.3"/>
  <pageSetup scale="11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topLeftCell="A19" zoomScale="120" zoomScaleNormal="120" workbookViewId="0">
      <selection activeCell="F26" sqref="F26"/>
    </sheetView>
  </sheetViews>
  <sheetFormatPr defaultRowHeight="12.75"/>
  <cols>
    <col min="1" max="1" width="8" style="87" customWidth="1"/>
    <col min="2" max="2" width="6.85546875" style="87" customWidth="1"/>
    <col min="3" max="3" width="5.85546875" style="87" customWidth="1"/>
    <col min="4" max="4" width="4.140625" style="87" customWidth="1"/>
    <col min="5" max="5" width="6.42578125" style="87" customWidth="1"/>
    <col min="6" max="6" width="7" style="87" customWidth="1"/>
    <col min="7" max="8" width="7.140625" style="88" customWidth="1"/>
    <col min="9" max="10" width="7.140625" style="89" customWidth="1"/>
    <col min="11" max="11" width="7.140625" style="90" customWidth="1"/>
    <col min="12" max="16384" width="9.140625" style="90"/>
  </cols>
  <sheetData>
    <row r="1" spans="1:11">
      <c r="A1" s="222" t="s">
        <v>121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1">
      <c r="A2" s="222" t="s">
        <v>73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ht="13.5" thickBot="1"/>
    <row r="4" spans="1:11" s="91" customFormat="1" ht="18" customHeight="1">
      <c r="A4" s="223" t="s">
        <v>120</v>
      </c>
      <c r="B4" s="225" t="s">
        <v>74</v>
      </c>
      <c r="C4" s="226"/>
      <c r="D4" s="226"/>
      <c r="E4" s="226"/>
      <c r="F4" s="227"/>
      <c r="G4" s="225" t="s">
        <v>80</v>
      </c>
      <c r="H4" s="226"/>
      <c r="I4" s="228"/>
      <c r="J4" s="227"/>
      <c r="K4" s="229" t="s">
        <v>79</v>
      </c>
    </row>
    <row r="5" spans="1:11" s="91" customFormat="1" ht="18" customHeight="1" thickBot="1">
      <c r="A5" s="224"/>
      <c r="B5" s="149" t="s">
        <v>70</v>
      </c>
      <c r="C5" s="150" t="s">
        <v>71</v>
      </c>
      <c r="D5" s="150" t="s">
        <v>72</v>
      </c>
      <c r="E5" s="150" t="s">
        <v>78</v>
      </c>
      <c r="F5" s="151" t="s">
        <v>75</v>
      </c>
      <c r="G5" s="231" t="s">
        <v>52</v>
      </c>
      <c r="H5" s="232"/>
      <c r="I5" s="231" t="s">
        <v>85</v>
      </c>
      <c r="J5" s="233"/>
      <c r="K5" s="230"/>
    </row>
    <row r="6" spans="1:11" s="99" customFormat="1" ht="13.5" customHeight="1">
      <c r="A6" s="107" t="s">
        <v>102</v>
      </c>
      <c r="B6" s="108"/>
      <c r="C6" s="108"/>
      <c r="D6" s="108"/>
      <c r="E6" s="108"/>
      <c r="F6" s="108"/>
      <c r="G6" s="109"/>
      <c r="H6" s="109"/>
      <c r="I6" s="109"/>
      <c r="J6" s="109"/>
      <c r="K6" s="110"/>
    </row>
    <row r="7" spans="1:11" ht="15" customHeight="1">
      <c r="A7" s="101" t="s">
        <v>87</v>
      </c>
      <c r="B7" s="102">
        <v>75</v>
      </c>
      <c r="C7" s="103">
        <v>52</v>
      </c>
      <c r="D7" s="104" t="s">
        <v>101</v>
      </c>
      <c r="E7" s="117">
        <f>SUM(B7:D7)</f>
        <v>127</v>
      </c>
      <c r="F7" s="240">
        <f>E8+E7</f>
        <v>398</v>
      </c>
      <c r="G7" s="236">
        <f>(F7/$F$26)*196</f>
        <v>26.936464088397788</v>
      </c>
      <c r="H7" s="242">
        <v>27</v>
      </c>
      <c r="I7" s="236">
        <f>(F7/$F$26)*75</f>
        <v>10.307320441988949</v>
      </c>
      <c r="J7" s="242">
        <v>11</v>
      </c>
      <c r="K7" s="234">
        <f>H7+J7</f>
        <v>38</v>
      </c>
    </row>
    <row r="8" spans="1:11">
      <c r="A8" s="93" t="s">
        <v>88</v>
      </c>
      <c r="B8" s="94">
        <v>118</v>
      </c>
      <c r="C8" s="95">
        <v>79</v>
      </c>
      <c r="D8" s="95">
        <v>74</v>
      </c>
      <c r="E8" s="118">
        <f t="shared" ref="E8:E25" si="0">SUM(B8:D8)</f>
        <v>271</v>
      </c>
      <c r="F8" s="241"/>
      <c r="G8" s="237"/>
      <c r="H8" s="243"/>
      <c r="I8" s="237"/>
      <c r="J8" s="243"/>
      <c r="K8" s="235"/>
    </row>
    <row r="9" spans="1:11">
      <c r="A9" s="111" t="s">
        <v>103</v>
      </c>
      <c r="B9" s="112"/>
      <c r="C9" s="112"/>
      <c r="D9" s="112"/>
      <c r="E9" s="112"/>
      <c r="F9" s="112"/>
      <c r="G9" s="113"/>
      <c r="H9" s="114"/>
      <c r="I9" s="113"/>
      <c r="J9" s="114"/>
      <c r="K9" s="116"/>
    </row>
    <row r="10" spans="1:11" ht="15" customHeight="1">
      <c r="A10" s="93" t="s">
        <v>89</v>
      </c>
      <c r="B10" s="94">
        <v>110</v>
      </c>
      <c r="C10" s="95">
        <v>76</v>
      </c>
      <c r="D10" s="100" t="s">
        <v>101</v>
      </c>
      <c r="E10" s="118">
        <f t="shared" si="0"/>
        <v>186</v>
      </c>
      <c r="F10" s="240">
        <f>E11+E10</f>
        <v>314</v>
      </c>
      <c r="G10" s="236">
        <f>(F10/$F$26)*196</f>
        <v>21.251381215469614</v>
      </c>
      <c r="H10" s="238">
        <v>21</v>
      </c>
      <c r="I10" s="236">
        <f>(F10/$F$26)*75</f>
        <v>8.1319060773480665</v>
      </c>
      <c r="J10" s="238">
        <v>8</v>
      </c>
      <c r="K10" s="234">
        <f>H10+J10</f>
        <v>29</v>
      </c>
    </row>
    <row r="11" spans="1:11">
      <c r="A11" s="93" t="s">
        <v>90</v>
      </c>
      <c r="B11" s="94">
        <v>74</v>
      </c>
      <c r="C11" s="95">
        <v>54</v>
      </c>
      <c r="D11" s="100" t="s">
        <v>101</v>
      </c>
      <c r="E11" s="118">
        <f t="shared" si="0"/>
        <v>128</v>
      </c>
      <c r="F11" s="241"/>
      <c r="G11" s="237"/>
      <c r="H11" s="239"/>
      <c r="I11" s="237"/>
      <c r="J11" s="239"/>
      <c r="K11" s="235"/>
    </row>
    <row r="12" spans="1:11">
      <c r="A12" s="111" t="s">
        <v>104</v>
      </c>
      <c r="B12" s="112"/>
      <c r="C12" s="112"/>
      <c r="D12" s="112"/>
      <c r="E12" s="112"/>
      <c r="F12" s="112"/>
      <c r="G12" s="113"/>
      <c r="H12" s="114"/>
      <c r="I12" s="113"/>
      <c r="J12" s="114"/>
      <c r="K12" s="116"/>
    </row>
    <row r="13" spans="1:11" ht="15" customHeight="1">
      <c r="A13" s="93" t="s">
        <v>91</v>
      </c>
      <c r="B13" s="94">
        <v>111</v>
      </c>
      <c r="C13" s="95">
        <v>79</v>
      </c>
      <c r="D13" s="100" t="s">
        <v>101</v>
      </c>
      <c r="E13" s="118">
        <f t="shared" si="0"/>
        <v>190</v>
      </c>
      <c r="F13" s="240">
        <f>E15+E14+E13</f>
        <v>387</v>
      </c>
      <c r="G13" s="236">
        <f>(F13/$F$26)*196</f>
        <v>26.191988950276244</v>
      </c>
      <c r="H13" s="238">
        <v>26</v>
      </c>
      <c r="I13" s="236">
        <f>(F13/$F$26)*75</f>
        <v>10.022444751381215</v>
      </c>
      <c r="J13" s="238">
        <v>10</v>
      </c>
      <c r="K13" s="234">
        <f>H13+J13</f>
        <v>36</v>
      </c>
    </row>
    <row r="14" spans="1:11">
      <c r="A14" s="93" t="s">
        <v>92</v>
      </c>
      <c r="B14" s="94">
        <v>82</v>
      </c>
      <c r="C14" s="95">
        <v>77</v>
      </c>
      <c r="D14" s="100" t="s">
        <v>101</v>
      </c>
      <c r="E14" s="118">
        <f t="shared" si="0"/>
        <v>159</v>
      </c>
      <c r="F14" s="245"/>
      <c r="G14" s="246"/>
      <c r="H14" s="247"/>
      <c r="I14" s="246"/>
      <c r="J14" s="247"/>
      <c r="K14" s="244"/>
    </row>
    <row r="15" spans="1:11">
      <c r="A15" s="93" t="s">
        <v>100</v>
      </c>
      <c r="B15" s="100">
        <v>38</v>
      </c>
      <c r="C15" s="100" t="s">
        <v>101</v>
      </c>
      <c r="D15" s="100" t="s">
        <v>101</v>
      </c>
      <c r="E15" s="118">
        <f t="shared" si="0"/>
        <v>38</v>
      </c>
      <c r="F15" s="241"/>
      <c r="G15" s="237"/>
      <c r="H15" s="239"/>
      <c r="I15" s="237"/>
      <c r="J15" s="239"/>
      <c r="K15" s="235"/>
    </row>
    <row r="16" spans="1:11">
      <c r="A16" s="111" t="s">
        <v>105</v>
      </c>
      <c r="B16" s="112"/>
      <c r="C16" s="112"/>
      <c r="D16" s="112"/>
      <c r="E16" s="112"/>
      <c r="F16" s="112"/>
      <c r="G16" s="113"/>
      <c r="H16" s="114"/>
      <c r="I16" s="113"/>
      <c r="J16" s="114"/>
      <c r="K16" s="116"/>
    </row>
    <row r="17" spans="1:11" ht="15" customHeight="1">
      <c r="A17" s="93" t="s">
        <v>93</v>
      </c>
      <c r="B17" s="94">
        <v>142</v>
      </c>
      <c r="C17" s="95">
        <v>76</v>
      </c>
      <c r="D17" s="100" t="s">
        <v>101</v>
      </c>
      <c r="E17" s="118">
        <f t="shared" si="0"/>
        <v>218</v>
      </c>
      <c r="F17" s="240">
        <f>E18+E17</f>
        <v>589</v>
      </c>
      <c r="G17" s="236">
        <f>(F17/$F$26)*196</f>
        <v>39.863259668508285</v>
      </c>
      <c r="H17" s="238">
        <v>40</v>
      </c>
      <c r="I17" s="236">
        <f>(F17/$F$26)*75</f>
        <v>15.253798342541437</v>
      </c>
      <c r="J17" s="238">
        <v>15</v>
      </c>
      <c r="K17" s="234">
        <f>H17+J17</f>
        <v>55</v>
      </c>
    </row>
    <row r="18" spans="1:11">
      <c r="A18" s="93" t="s">
        <v>94</v>
      </c>
      <c r="B18" s="94">
        <v>168</v>
      </c>
      <c r="C18" s="95">
        <v>100</v>
      </c>
      <c r="D18" s="95">
        <v>103</v>
      </c>
      <c r="E18" s="118">
        <f t="shared" si="0"/>
        <v>371</v>
      </c>
      <c r="F18" s="241"/>
      <c r="G18" s="237"/>
      <c r="H18" s="239"/>
      <c r="I18" s="237"/>
      <c r="J18" s="239"/>
      <c r="K18" s="235"/>
    </row>
    <row r="19" spans="1:11">
      <c r="A19" s="111" t="s">
        <v>106</v>
      </c>
      <c r="B19" s="112"/>
      <c r="C19" s="112"/>
      <c r="D19" s="112"/>
      <c r="E19" s="112"/>
      <c r="F19" s="112"/>
      <c r="G19" s="113"/>
      <c r="H19" s="114"/>
      <c r="I19" s="113"/>
      <c r="J19" s="114"/>
      <c r="K19" s="116"/>
    </row>
    <row r="20" spans="1:11" ht="15" customHeight="1">
      <c r="A20" s="93" t="s">
        <v>95</v>
      </c>
      <c r="B20" s="94">
        <v>144</v>
      </c>
      <c r="C20" s="95">
        <v>101</v>
      </c>
      <c r="D20" s="100" t="s">
        <v>101</v>
      </c>
      <c r="E20" s="118">
        <f t="shared" si="0"/>
        <v>245</v>
      </c>
      <c r="F20" s="240">
        <f>E21+E20</f>
        <v>540</v>
      </c>
      <c r="G20" s="236">
        <f>(F20/$F$26)*196</f>
        <v>36.546961325966848</v>
      </c>
      <c r="H20" s="238">
        <v>37</v>
      </c>
      <c r="I20" s="236">
        <f>(F20/$F$26)*75</f>
        <v>13.984806629834253</v>
      </c>
      <c r="J20" s="238">
        <v>14</v>
      </c>
      <c r="K20" s="234">
        <f>H20+J20</f>
        <v>51</v>
      </c>
    </row>
    <row r="21" spans="1:11">
      <c r="A21" s="93" t="s">
        <v>96</v>
      </c>
      <c r="B21" s="94">
        <v>142</v>
      </c>
      <c r="C21" s="95">
        <v>78</v>
      </c>
      <c r="D21" s="100">
        <v>75</v>
      </c>
      <c r="E21" s="118">
        <f t="shared" si="0"/>
        <v>295</v>
      </c>
      <c r="F21" s="241"/>
      <c r="G21" s="237"/>
      <c r="H21" s="239"/>
      <c r="I21" s="237"/>
      <c r="J21" s="239"/>
      <c r="K21" s="235"/>
    </row>
    <row r="22" spans="1:11">
      <c r="A22" s="111" t="s">
        <v>107</v>
      </c>
      <c r="B22" s="112"/>
      <c r="C22" s="112"/>
      <c r="D22" s="112"/>
      <c r="E22" s="112"/>
      <c r="F22" s="112"/>
      <c r="G22" s="113"/>
      <c r="H22" s="114"/>
      <c r="I22" s="113"/>
      <c r="J22" s="114"/>
      <c r="K22" s="116"/>
    </row>
    <row r="23" spans="1:11" ht="15" customHeight="1">
      <c r="A23" s="93" t="s">
        <v>97</v>
      </c>
      <c r="B23" s="94">
        <v>52</v>
      </c>
      <c r="C23" s="95">
        <v>51</v>
      </c>
      <c r="D23" s="100" t="s">
        <v>101</v>
      </c>
      <c r="E23" s="118">
        <f t="shared" si="0"/>
        <v>103</v>
      </c>
      <c r="F23" s="240">
        <f>E25+E24+E23</f>
        <v>668</v>
      </c>
      <c r="G23" s="236">
        <f>(F23/$F$26)*196</f>
        <v>45.209944751381215</v>
      </c>
      <c r="H23" s="238">
        <v>45</v>
      </c>
      <c r="I23" s="236">
        <f>(F23/$F$26)*75</f>
        <v>17.299723756906076</v>
      </c>
      <c r="J23" s="238">
        <v>17</v>
      </c>
      <c r="K23" s="234">
        <f>H23+J23</f>
        <v>62</v>
      </c>
    </row>
    <row r="24" spans="1:11">
      <c r="A24" s="93" t="s">
        <v>98</v>
      </c>
      <c r="B24" s="94">
        <v>145</v>
      </c>
      <c r="C24" s="95">
        <v>109</v>
      </c>
      <c r="D24" s="100" t="s">
        <v>101</v>
      </c>
      <c r="E24" s="118">
        <f t="shared" si="0"/>
        <v>254</v>
      </c>
      <c r="F24" s="245"/>
      <c r="G24" s="246"/>
      <c r="H24" s="247"/>
      <c r="I24" s="246"/>
      <c r="J24" s="247"/>
      <c r="K24" s="244"/>
    </row>
    <row r="25" spans="1:11" ht="13.5" thickBot="1">
      <c r="A25" s="96" t="s">
        <v>99</v>
      </c>
      <c r="B25" s="97">
        <v>112</v>
      </c>
      <c r="C25" s="98">
        <v>101</v>
      </c>
      <c r="D25" s="98">
        <v>98</v>
      </c>
      <c r="E25" s="92">
        <f t="shared" si="0"/>
        <v>311</v>
      </c>
      <c r="F25" s="248"/>
      <c r="G25" s="249"/>
      <c r="H25" s="250"/>
      <c r="I25" s="249"/>
      <c r="J25" s="250"/>
      <c r="K25" s="251"/>
    </row>
    <row r="26" spans="1:11" ht="19.5" customHeight="1" thickBot="1">
      <c r="A26" s="187"/>
      <c r="B26" s="188"/>
      <c r="C26" s="188"/>
      <c r="D26" s="188"/>
      <c r="E26" s="189" t="s">
        <v>84</v>
      </c>
      <c r="F26" s="189">
        <f>SUM(F7:F24)</f>
        <v>2896</v>
      </c>
      <c r="G26" s="193" t="s">
        <v>108</v>
      </c>
      <c r="H26" s="191">
        <f>SUM(H7:H24)</f>
        <v>196</v>
      </c>
      <c r="I26" s="193" t="s">
        <v>108</v>
      </c>
      <c r="J26" s="191">
        <f>SUM(J7:J24)</f>
        <v>75</v>
      </c>
      <c r="K26" s="191">
        <f>SUM(K7:K24)</f>
        <v>271</v>
      </c>
    </row>
    <row r="33" ht="12" customHeight="1"/>
  </sheetData>
  <mergeCells count="44">
    <mergeCell ref="K20:K21"/>
    <mergeCell ref="F23:F25"/>
    <mergeCell ref="G23:G25"/>
    <mergeCell ref="H23:H25"/>
    <mergeCell ref="I23:I25"/>
    <mergeCell ref="J23:J25"/>
    <mergeCell ref="K23:K25"/>
    <mergeCell ref="F20:F21"/>
    <mergeCell ref="G20:G21"/>
    <mergeCell ref="H20:H21"/>
    <mergeCell ref="I20:I21"/>
    <mergeCell ref="J20:J21"/>
    <mergeCell ref="K13:K15"/>
    <mergeCell ref="F17:F18"/>
    <mergeCell ref="G17:G18"/>
    <mergeCell ref="H17:H18"/>
    <mergeCell ref="I17:I18"/>
    <mergeCell ref="J17:J18"/>
    <mergeCell ref="K17:K18"/>
    <mergeCell ref="F13:F15"/>
    <mergeCell ref="G13:G15"/>
    <mergeCell ref="H13:H15"/>
    <mergeCell ref="I13:I15"/>
    <mergeCell ref="J13:J15"/>
    <mergeCell ref="K7:K8"/>
    <mergeCell ref="G10:G11"/>
    <mergeCell ref="H10:H11"/>
    <mergeCell ref="I10:I11"/>
    <mergeCell ref="F10:F11"/>
    <mergeCell ref="J10:J11"/>
    <mergeCell ref="K10:K11"/>
    <mergeCell ref="F7:F8"/>
    <mergeCell ref="G7:G8"/>
    <mergeCell ref="H7:H8"/>
    <mergeCell ref="I7:I8"/>
    <mergeCell ref="J7:J8"/>
    <mergeCell ref="A1:K1"/>
    <mergeCell ref="A2:K2"/>
    <mergeCell ref="K4:K5"/>
    <mergeCell ref="A4:A5"/>
    <mergeCell ref="G4:J4"/>
    <mergeCell ref="G5:H5"/>
    <mergeCell ref="B4:F4"/>
    <mergeCell ref="I5:J5"/>
  </mergeCells>
  <printOptions horizontalCentered="1"/>
  <pageMargins left="0.70866141732283505" right="0.70866141732283505" top="0.78" bottom="0.74803149606299202" header="0.31496062992126" footer="0.31496062992126"/>
  <pageSetup paperSize="9" scale="120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5"/>
  <sheetViews>
    <sheetView workbookViewId="0">
      <selection activeCell="G8" sqref="G8"/>
    </sheetView>
  </sheetViews>
  <sheetFormatPr defaultRowHeight="12.75"/>
  <cols>
    <col min="1" max="1" width="7" style="87" customWidth="1"/>
    <col min="2" max="2" width="6.85546875" style="87" customWidth="1"/>
    <col min="3" max="3" width="5.85546875" style="87" customWidth="1"/>
    <col min="4" max="4" width="4.140625" style="87" customWidth="1"/>
    <col min="5" max="5" width="6.42578125" style="87" customWidth="1"/>
    <col min="6" max="6" width="7" style="87" customWidth="1"/>
    <col min="7" max="8" width="7.140625" style="88" customWidth="1"/>
    <col min="9" max="14" width="7.140625" style="89" customWidth="1"/>
    <col min="15" max="15" width="7.140625" style="90" customWidth="1"/>
    <col min="16" max="16384" width="9.140625" style="90"/>
  </cols>
  <sheetData>
    <row r="1" spans="1:15">
      <c r="A1" s="222" t="s">
        <v>109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</row>
    <row r="2" spans="1:15">
      <c r="A2" s="222" t="s">
        <v>73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</row>
    <row r="3" spans="1:15" ht="13.5" thickBot="1"/>
    <row r="4" spans="1:15" s="152" customFormat="1" ht="18" customHeight="1">
      <c r="A4" s="223" t="s">
        <v>86</v>
      </c>
      <c r="B4" s="225" t="s">
        <v>74</v>
      </c>
      <c r="C4" s="226"/>
      <c r="D4" s="226"/>
      <c r="E4" s="226"/>
      <c r="F4" s="227"/>
      <c r="G4" s="225" t="s">
        <v>80</v>
      </c>
      <c r="H4" s="226"/>
      <c r="I4" s="226"/>
      <c r="J4" s="226"/>
      <c r="K4" s="226"/>
      <c r="L4" s="228"/>
      <c r="M4" s="228"/>
      <c r="N4" s="227"/>
      <c r="O4" s="229" t="s">
        <v>79</v>
      </c>
    </row>
    <row r="5" spans="1:15" s="152" customFormat="1" ht="18" customHeight="1" thickBot="1">
      <c r="A5" s="224"/>
      <c r="B5" s="149" t="s">
        <v>70</v>
      </c>
      <c r="C5" s="150" t="s">
        <v>71</v>
      </c>
      <c r="D5" s="150" t="s">
        <v>72</v>
      </c>
      <c r="E5" s="150" t="s">
        <v>78</v>
      </c>
      <c r="F5" s="151" t="s">
        <v>75</v>
      </c>
      <c r="G5" s="231" t="s">
        <v>52</v>
      </c>
      <c r="H5" s="232"/>
      <c r="I5" s="231" t="s">
        <v>76</v>
      </c>
      <c r="J5" s="233"/>
      <c r="K5" s="252" t="s">
        <v>77</v>
      </c>
      <c r="L5" s="252"/>
      <c r="M5" s="231" t="s">
        <v>85</v>
      </c>
      <c r="N5" s="233"/>
      <c r="O5" s="230"/>
    </row>
    <row r="6" spans="1:15" s="152" customFormat="1" ht="13.5" customHeight="1">
      <c r="A6" s="107" t="s">
        <v>102</v>
      </c>
      <c r="B6" s="108"/>
      <c r="C6" s="108"/>
      <c r="D6" s="108"/>
      <c r="E6" s="108"/>
      <c r="F6" s="108"/>
      <c r="G6" s="109"/>
      <c r="H6" s="109"/>
      <c r="I6" s="109"/>
      <c r="J6" s="109"/>
      <c r="K6" s="109"/>
      <c r="L6" s="109"/>
      <c r="M6" s="109"/>
      <c r="N6" s="109"/>
      <c r="O6" s="110"/>
    </row>
    <row r="7" spans="1:15">
      <c r="A7" s="101" t="s">
        <v>87</v>
      </c>
      <c r="B7" s="102">
        <v>50</v>
      </c>
      <c r="C7" s="103">
        <v>46</v>
      </c>
      <c r="D7" s="104" t="s">
        <v>101</v>
      </c>
      <c r="E7" s="117">
        <f>SUM(B7:D7)</f>
        <v>96</v>
      </c>
      <c r="F7" s="120"/>
      <c r="G7" s="124"/>
      <c r="H7" s="125"/>
      <c r="I7" s="127"/>
      <c r="J7" s="128"/>
      <c r="K7" s="127"/>
      <c r="L7" s="128"/>
      <c r="M7" s="127"/>
      <c r="N7" s="128"/>
      <c r="O7" s="132"/>
    </row>
    <row r="8" spans="1:15">
      <c r="A8" s="93" t="s">
        <v>88</v>
      </c>
      <c r="B8" s="94">
        <v>76</v>
      </c>
      <c r="C8" s="95">
        <v>72</v>
      </c>
      <c r="D8" s="95">
        <v>67</v>
      </c>
      <c r="E8" s="118">
        <f t="shared" ref="E8:E25" si="0">SUM(B8:D8)</f>
        <v>215</v>
      </c>
      <c r="F8" s="119">
        <f>E8+E7</f>
        <v>311</v>
      </c>
      <c r="G8" s="105">
        <f>(F8/$F$26)*88</f>
        <v>12.40616500453309</v>
      </c>
      <c r="H8" s="123">
        <v>12</v>
      </c>
      <c r="I8" s="106">
        <f>G8</f>
        <v>12.40616500453309</v>
      </c>
      <c r="J8" s="126">
        <v>12</v>
      </c>
      <c r="K8" s="129">
        <f>(F8/$F$26)*40</f>
        <v>5.6391659111514052</v>
      </c>
      <c r="L8" s="130">
        <v>6</v>
      </c>
      <c r="M8" s="105">
        <f>(F8/$F$26)*75</f>
        <v>10.573436083408884</v>
      </c>
      <c r="N8" s="186">
        <v>10</v>
      </c>
      <c r="O8" s="131">
        <f>H8+J8+L8+N8</f>
        <v>40</v>
      </c>
    </row>
    <row r="9" spans="1:15">
      <c r="A9" s="111" t="s">
        <v>103</v>
      </c>
      <c r="B9" s="112"/>
      <c r="C9" s="112"/>
      <c r="D9" s="112"/>
      <c r="E9" s="112"/>
      <c r="F9" s="112"/>
      <c r="G9" s="113"/>
      <c r="H9" s="114"/>
      <c r="I9" s="115"/>
      <c r="J9" s="115"/>
      <c r="K9" s="113"/>
      <c r="L9" s="114"/>
      <c r="M9" s="113"/>
      <c r="N9" s="114"/>
      <c r="O9" s="116"/>
    </row>
    <row r="10" spans="1:15">
      <c r="A10" s="93" t="s">
        <v>89</v>
      </c>
      <c r="B10" s="94">
        <v>76</v>
      </c>
      <c r="C10" s="95">
        <v>78</v>
      </c>
      <c r="D10" s="100" t="s">
        <v>101</v>
      </c>
      <c r="E10" s="118">
        <f t="shared" si="0"/>
        <v>154</v>
      </c>
      <c r="F10" s="120"/>
      <c r="G10" s="124"/>
      <c r="H10" s="125"/>
      <c r="I10" s="127"/>
      <c r="J10" s="128"/>
      <c r="K10" s="127"/>
      <c r="L10" s="128"/>
      <c r="M10" s="127"/>
      <c r="N10" s="128"/>
      <c r="O10" s="132"/>
    </row>
    <row r="11" spans="1:15">
      <c r="A11" s="93" t="s">
        <v>90</v>
      </c>
      <c r="B11" s="94">
        <v>30</v>
      </c>
      <c r="C11" s="95">
        <v>41</v>
      </c>
      <c r="D11" s="100" t="s">
        <v>101</v>
      </c>
      <c r="E11" s="118">
        <f t="shared" si="0"/>
        <v>71</v>
      </c>
      <c r="F11" s="119">
        <f>E11+E10</f>
        <v>225</v>
      </c>
      <c r="G11" s="105">
        <f>(F11/$F$26)*88</f>
        <v>8.9755213055303713</v>
      </c>
      <c r="H11" s="130">
        <v>9</v>
      </c>
      <c r="I11" s="106">
        <f t="shared" ref="I11:I25" si="1">G11</f>
        <v>8.9755213055303713</v>
      </c>
      <c r="J11" s="126">
        <v>9</v>
      </c>
      <c r="K11" s="129">
        <f t="shared" ref="K11:K25" si="2">(F11/$F$26)*40</f>
        <v>4.0797824116047146</v>
      </c>
      <c r="L11" s="130">
        <v>4</v>
      </c>
      <c r="M11" s="105">
        <f>(F11/$F$26)*75</f>
        <v>7.6495920217588393</v>
      </c>
      <c r="N11" s="126">
        <v>8</v>
      </c>
      <c r="O11" s="131">
        <f>H11+J11+L11+N11</f>
        <v>30</v>
      </c>
    </row>
    <row r="12" spans="1:15">
      <c r="A12" s="111" t="s">
        <v>104</v>
      </c>
      <c r="B12" s="112"/>
      <c r="C12" s="112"/>
      <c r="D12" s="112"/>
      <c r="E12" s="112"/>
      <c r="F12" s="112"/>
      <c r="G12" s="113"/>
      <c r="H12" s="114"/>
      <c r="I12" s="115"/>
      <c r="J12" s="115"/>
      <c r="K12" s="113"/>
      <c r="L12" s="114"/>
      <c r="M12" s="113"/>
      <c r="N12" s="114"/>
      <c r="O12" s="116"/>
    </row>
    <row r="13" spans="1:15">
      <c r="A13" s="93" t="s">
        <v>91</v>
      </c>
      <c r="B13" s="94">
        <v>78</v>
      </c>
      <c r="C13" s="95">
        <v>67</v>
      </c>
      <c r="D13" s="100" t="s">
        <v>101</v>
      </c>
      <c r="E13" s="118">
        <f t="shared" si="0"/>
        <v>145</v>
      </c>
      <c r="F13" s="120"/>
      <c r="G13" s="124"/>
      <c r="H13" s="133"/>
      <c r="I13" s="127"/>
      <c r="J13" s="134"/>
      <c r="K13" s="135"/>
      <c r="L13" s="133"/>
      <c r="M13" s="124"/>
      <c r="N13" s="134"/>
      <c r="O13" s="136"/>
    </row>
    <row r="14" spans="1:15">
      <c r="A14" s="93" t="s">
        <v>92</v>
      </c>
      <c r="B14" s="94">
        <v>79</v>
      </c>
      <c r="C14" s="95">
        <v>73</v>
      </c>
      <c r="D14" s="100" t="s">
        <v>101</v>
      </c>
      <c r="E14" s="118">
        <f t="shared" si="0"/>
        <v>152</v>
      </c>
      <c r="F14" s="121"/>
      <c r="G14" s="137"/>
      <c r="H14" s="138"/>
      <c r="I14" s="139"/>
      <c r="J14" s="140"/>
      <c r="K14" s="141"/>
      <c r="L14" s="138"/>
      <c r="M14" s="137"/>
      <c r="N14" s="140"/>
      <c r="O14" s="142"/>
    </row>
    <row r="15" spans="1:15">
      <c r="A15" s="93" t="s">
        <v>100</v>
      </c>
      <c r="B15" s="100" t="s">
        <v>101</v>
      </c>
      <c r="C15" s="100" t="s">
        <v>101</v>
      </c>
      <c r="D15" s="100" t="s">
        <v>101</v>
      </c>
      <c r="E15" s="118">
        <f t="shared" si="0"/>
        <v>0</v>
      </c>
      <c r="F15" s="119">
        <f>E15+E14+E13</f>
        <v>297</v>
      </c>
      <c r="G15" s="105">
        <f>(F15/$F$26)*88</f>
        <v>11.847688123300092</v>
      </c>
      <c r="H15" s="130">
        <v>12</v>
      </c>
      <c r="I15" s="106">
        <f t="shared" si="1"/>
        <v>11.847688123300092</v>
      </c>
      <c r="J15" s="126">
        <v>12</v>
      </c>
      <c r="K15" s="129">
        <f t="shared" si="2"/>
        <v>5.3853127833182235</v>
      </c>
      <c r="L15" s="130">
        <v>5</v>
      </c>
      <c r="M15" s="105">
        <f>(F15/$F$26)*75</f>
        <v>10.097461468721669</v>
      </c>
      <c r="N15" s="126">
        <v>10</v>
      </c>
      <c r="O15" s="131">
        <f>H15+J15+L15+N15</f>
        <v>39</v>
      </c>
    </row>
    <row r="16" spans="1:15">
      <c r="A16" s="111" t="s">
        <v>105</v>
      </c>
      <c r="B16" s="112"/>
      <c r="C16" s="112"/>
      <c r="D16" s="112"/>
      <c r="E16" s="112"/>
      <c r="F16" s="112"/>
      <c r="G16" s="113"/>
      <c r="H16" s="114"/>
      <c r="I16" s="115"/>
      <c r="J16" s="115"/>
      <c r="K16" s="113"/>
      <c r="L16" s="114"/>
      <c r="M16" s="113"/>
      <c r="N16" s="114"/>
      <c r="O16" s="116"/>
    </row>
    <row r="17" spans="1:15">
      <c r="A17" s="93" t="s">
        <v>93</v>
      </c>
      <c r="B17" s="94">
        <v>78</v>
      </c>
      <c r="C17" s="95">
        <v>80</v>
      </c>
      <c r="D17" s="100" t="s">
        <v>101</v>
      </c>
      <c r="E17" s="118">
        <f t="shared" si="0"/>
        <v>158</v>
      </c>
      <c r="F17" s="120"/>
      <c r="G17" s="124"/>
      <c r="H17" s="133"/>
      <c r="I17" s="127"/>
      <c r="J17" s="134"/>
      <c r="K17" s="135"/>
      <c r="L17" s="133"/>
      <c r="M17" s="124"/>
      <c r="N17" s="134"/>
      <c r="O17" s="136"/>
    </row>
    <row r="18" spans="1:15">
      <c r="A18" s="93" t="s">
        <v>94</v>
      </c>
      <c r="B18" s="94">
        <v>103</v>
      </c>
      <c r="C18" s="95">
        <v>100</v>
      </c>
      <c r="D18" s="95">
        <v>104</v>
      </c>
      <c r="E18" s="118">
        <f t="shared" si="0"/>
        <v>307</v>
      </c>
      <c r="F18" s="119">
        <f>E18+E17</f>
        <v>465</v>
      </c>
      <c r="G18" s="105">
        <f>(F18/$F$26)*88</f>
        <v>18.5494106980961</v>
      </c>
      <c r="H18" s="130">
        <v>19</v>
      </c>
      <c r="I18" s="106">
        <f t="shared" si="1"/>
        <v>18.5494106980961</v>
      </c>
      <c r="J18" s="184">
        <v>18</v>
      </c>
      <c r="K18" s="129">
        <f t="shared" si="2"/>
        <v>8.4315503173164092</v>
      </c>
      <c r="L18" s="185">
        <v>9</v>
      </c>
      <c r="M18" s="105">
        <f>(F18/$F$26)*75</f>
        <v>15.809156844968268</v>
      </c>
      <c r="N18" s="126">
        <v>16</v>
      </c>
      <c r="O18" s="131">
        <f>H18+J18+L18+N18</f>
        <v>62</v>
      </c>
    </row>
    <row r="19" spans="1:15">
      <c r="A19" s="111" t="s">
        <v>106</v>
      </c>
      <c r="B19" s="112"/>
      <c r="C19" s="112"/>
      <c r="D19" s="112"/>
      <c r="E19" s="112"/>
      <c r="F19" s="112"/>
      <c r="G19" s="113"/>
      <c r="H19" s="114"/>
      <c r="I19" s="115"/>
      <c r="J19" s="115"/>
      <c r="K19" s="113"/>
      <c r="L19" s="114"/>
      <c r="M19" s="113"/>
      <c r="N19" s="114"/>
      <c r="O19" s="116"/>
    </row>
    <row r="20" spans="1:15">
      <c r="A20" s="93" t="s">
        <v>95</v>
      </c>
      <c r="B20" s="94">
        <v>109</v>
      </c>
      <c r="C20" s="95">
        <v>107</v>
      </c>
      <c r="D20" s="100" t="s">
        <v>101</v>
      </c>
      <c r="E20" s="118">
        <f t="shared" si="0"/>
        <v>216</v>
      </c>
      <c r="F20" s="120"/>
      <c r="G20" s="124"/>
      <c r="H20" s="133"/>
      <c r="I20" s="127"/>
      <c r="J20" s="134"/>
      <c r="K20" s="135"/>
      <c r="L20" s="133"/>
      <c r="M20" s="124"/>
      <c r="N20" s="134"/>
      <c r="O20" s="136"/>
    </row>
    <row r="21" spans="1:15">
      <c r="A21" s="93" t="s">
        <v>96</v>
      </c>
      <c r="B21" s="94">
        <v>83</v>
      </c>
      <c r="C21" s="95">
        <v>48</v>
      </c>
      <c r="D21" s="100" t="s">
        <v>101</v>
      </c>
      <c r="E21" s="118">
        <f t="shared" si="0"/>
        <v>131</v>
      </c>
      <c r="F21" s="119">
        <f>E21+E20</f>
        <v>347</v>
      </c>
      <c r="G21" s="105">
        <f>(F21/$F$26)*88</f>
        <v>13.842248413417952</v>
      </c>
      <c r="H21" s="130">
        <v>14</v>
      </c>
      <c r="I21" s="106">
        <f t="shared" si="1"/>
        <v>13.842248413417952</v>
      </c>
      <c r="J21" s="126">
        <v>14</v>
      </c>
      <c r="K21" s="129">
        <f t="shared" si="2"/>
        <v>6.2919310970081597</v>
      </c>
      <c r="L21" s="130">
        <v>6</v>
      </c>
      <c r="M21" s="105">
        <f>(F21/$F$26)*75</f>
        <v>11.797370806890299</v>
      </c>
      <c r="N21" s="126">
        <v>12</v>
      </c>
      <c r="O21" s="131">
        <f>H21+J21+L21+N21</f>
        <v>46</v>
      </c>
    </row>
    <row r="22" spans="1:15">
      <c r="A22" s="111" t="s">
        <v>107</v>
      </c>
      <c r="B22" s="112"/>
      <c r="C22" s="112"/>
      <c r="D22" s="112"/>
      <c r="E22" s="112"/>
      <c r="F22" s="112"/>
      <c r="G22" s="113"/>
      <c r="H22" s="114"/>
      <c r="I22" s="115"/>
      <c r="J22" s="115"/>
      <c r="K22" s="113"/>
      <c r="L22" s="114"/>
      <c r="M22" s="113"/>
      <c r="N22" s="114"/>
      <c r="O22" s="116"/>
    </row>
    <row r="23" spans="1:15">
      <c r="A23" s="93" t="s">
        <v>97</v>
      </c>
      <c r="B23" s="94">
        <v>47</v>
      </c>
      <c r="C23" s="95">
        <v>48</v>
      </c>
      <c r="D23" s="100" t="s">
        <v>101</v>
      </c>
      <c r="E23" s="118">
        <f t="shared" si="0"/>
        <v>95</v>
      </c>
      <c r="F23" s="120"/>
      <c r="G23" s="124"/>
      <c r="H23" s="133"/>
      <c r="I23" s="127"/>
      <c r="J23" s="134"/>
      <c r="K23" s="135"/>
      <c r="L23" s="133"/>
      <c r="M23" s="124"/>
      <c r="N23" s="134"/>
      <c r="O23" s="136"/>
    </row>
    <row r="24" spans="1:15">
      <c r="A24" s="93" t="s">
        <v>98</v>
      </c>
      <c r="B24" s="94">
        <v>108</v>
      </c>
      <c r="C24" s="95">
        <v>103</v>
      </c>
      <c r="D24" s="100" t="s">
        <v>101</v>
      </c>
      <c r="E24" s="118">
        <f t="shared" si="0"/>
        <v>211</v>
      </c>
      <c r="F24" s="121"/>
      <c r="G24" s="137"/>
      <c r="H24" s="138"/>
      <c r="I24" s="139"/>
      <c r="J24" s="140"/>
      <c r="K24" s="141"/>
      <c r="L24" s="138"/>
      <c r="M24" s="137"/>
      <c r="N24" s="140"/>
      <c r="O24" s="142"/>
    </row>
    <row r="25" spans="1:15" ht="13.5" thickBot="1">
      <c r="A25" s="96" t="s">
        <v>99</v>
      </c>
      <c r="B25" s="97">
        <v>103</v>
      </c>
      <c r="C25" s="98">
        <v>75</v>
      </c>
      <c r="D25" s="98">
        <v>77</v>
      </c>
      <c r="E25" s="92">
        <f t="shared" si="0"/>
        <v>255</v>
      </c>
      <c r="F25" s="122">
        <f>E25+E24+E23</f>
        <v>561</v>
      </c>
      <c r="G25" s="143">
        <f>(F25/$F$26)*88</f>
        <v>22.378966455122395</v>
      </c>
      <c r="H25" s="144">
        <v>22</v>
      </c>
      <c r="I25" s="145">
        <f t="shared" si="1"/>
        <v>22.378966455122395</v>
      </c>
      <c r="J25" s="146">
        <v>22</v>
      </c>
      <c r="K25" s="147">
        <f t="shared" si="2"/>
        <v>10.172257479601088</v>
      </c>
      <c r="L25" s="144">
        <v>10</v>
      </c>
      <c r="M25" s="143">
        <f>(F25/$F$26)*75</f>
        <v>19.07298277425204</v>
      </c>
      <c r="N25" s="146">
        <v>19</v>
      </c>
      <c r="O25" s="148">
        <f>H25+J25+L25+N25</f>
        <v>73</v>
      </c>
    </row>
    <row r="26" spans="1:15" ht="13.5" thickBot="1">
      <c r="A26" s="187"/>
      <c r="B26" s="188"/>
      <c r="C26" s="188"/>
      <c r="D26" s="188"/>
      <c r="E26" s="189" t="s">
        <v>84</v>
      </c>
      <c r="F26" s="189">
        <f>SUM(F8:F25)</f>
        <v>2206</v>
      </c>
      <c r="G26" s="190"/>
      <c r="H26" s="191">
        <f>SUM(H7:H25)</f>
        <v>88</v>
      </c>
      <c r="I26" s="190"/>
      <c r="J26" s="191">
        <f t="shared" ref="J26" si="3">SUM(J7:J25)</f>
        <v>87</v>
      </c>
      <c r="K26" s="190"/>
      <c r="L26" s="191">
        <f t="shared" ref="L26" si="4">SUM(L7:L25)</f>
        <v>40</v>
      </c>
      <c r="M26" s="190"/>
      <c r="N26" s="191">
        <f t="shared" ref="N26" si="5">SUM(N7:N25)</f>
        <v>75</v>
      </c>
      <c r="O26" s="191">
        <f>SUM(O7:O25)</f>
        <v>290</v>
      </c>
    </row>
    <row r="28" spans="1:15">
      <c r="A28" s="87" t="s">
        <v>118</v>
      </c>
    </row>
    <row r="29" spans="1:15">
      <c r="A29" s="192" t="s">
        <v>119</v>
      </c>
      <c r="L29" s="85" t="s">
        <v>117</v>
      </c>
    </row>
    <row r="30" spans="1:15">
      <c r="L30" s="85" t="s">
        <v>81</v>
      </c>
    </row>
    <row r="31" spans="1:15">
      <c r="L31" s="85"/>
    </row>
    <row r="32" spans="1:15">
      <c r="L32" s="85"/>
    </row>
    <row r="33" spans="12:12">
      <c r="L33" s="85"/>
    </row>
    <row r="34" spans="12:12">
      <c r="L34" s="86" t="s">
        <v>82</v>
      </c>
    </row>
    <row r="35" spans="12:12">
      <c r="L35" s="85" t="s">
        <v>83</v>
      </c>
    </row>
  </sheetData>
  <mergeCells count="10">
    <mergeCell ref="A1:O1"/>
    <mergeCell ref="A2:O2"/>
    <mergeCell ref="A4:A5"/>
    <mergeCell ref="B4:F4"/>
    <mergeCell ref="G4:N4"/>
    <mergeCell ref="O4:O5"/>
    <mergeCell ref="G5:H5"/>
    <mergeCell ref="I5:J5"/>
    <mergeCell ref="K5:L5"/>
    <mergeCell ref="M5:N5"/>
  </mergeCells>
  <pageMargins left="2.4" right="0.7" top="0.45" bottom="0.46" header="0.3" footer="0.3"/>
  <pageSetup paperSize="5" scale="120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kreteria</vt:lpstr>
      <vt:lpstr>jatah prodi</vt:lpstr>
      <vt:lpstr>jatah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cp:lastPrinted>2017-04-21T08:57:41Z</cp:lastPrinted>
  <dcterms:created xsi:type="dcterms:W3CDTF">2012-03-05T01:03:16Z</dcterms:created>
  <dcterms:modified xsi:type="dcterms:W3CDTF">2017-04-21T08:58:49Z</dcterms:modified>
</cp:coreProperties>
</file>